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9375" windowHeight="45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<sst xmlns="http://schemas.openxmlformats.org/spreadsheetml/2006/main" count="134" uniqueCount="129">
  <si>
    <t>ROMULUS CENTRAL SCHOOL DISTRICT</t>
  </si>
  <si>
    <t>TOTAL</t>
  </si>
  <si>
    <t>EXP</t>
  </si>
  <si>
    <t>ORIG BUD</t>
  </si>
  <si>
    <t>ADJ BUD</t>
  </si>
  <si>
    <t>CODE</t>
  </si>
  <si>
    <t>A1000</t>
  </si>
  <si>
    <t>BRD OF ED</t>
  </si>
  <si>
    <t>A1200</t>
  </si>
  <si>
    <t>A1300</t>
  </si>
  <si>
    <t>FINANCE</t>
  </si>
  <si>
    <t>A1400</t>
  </si>
  <si>
    <t>STAFF</t>
  </si>
  <si>
    <t>A1600</t>
  </si>
  <si>
    <t>A1900</t>
  </si>
  <si>
    <t>A2000</t>
  </si>
  <si>
    <t>A2100</t>
  </si>
  <si>
    <t>A2200</t>
  </si>
  <si>
    <t>A2600</t>
  </si>
  <si>
    <t>INSTR MEDIA</t>
  </si>
  <si>
    <t>A2800</t>
  </si>
  <si>
    <t>PUPIL SVCS</t>
  </si>
  <si>
    <t>A5500</t>
  </si>
  <si>
    <t>A8000</t>
  </si>
  <si>
    <t>COMM SVCS</t>
  </si>
  <si>
    <t>A9000</t>
  </si>
  <si>
    <t>A9700</t>
  </si>
  <si>
    <t>DEBT SVC</t>
  </si>
  <si>
    <t>99/00 EXPEND</t>
  </si>
  <si>
    <t>99/00</t>
  </si>
  <si>
    <t>CENTRAL ADMIN</t>
  </si>
  <si>
    <t>SPECIAL</t>
  </si>
  <si>
    <t>INSTR ADMIN</t>
  </si>
  <si>
    <t>TEACHING-REG</t>
  </si>
  <si>
    <t>TEACHING-SPEC</t>
  </si>
  <si>
    <t>CENTRAL SVCS</t>
  </si>
  <si>
    <t>TRANSPRTATION</t>
  </si>
  <si>
    <t>EMPLYE BENFT</t>
  </si>
  <si>
    <t>Draft One</t>
  </si>
  <si>
    <t>A2330</t>
  </si>
  <si>
    <t>SUMMER SCHOOL</t>
  </si>
  <si>
    <t>PROPOSED</t>
  </si>
  <si>
    <t>$ Diff</t>
  </si>
  <si>
    <t>% Diff</t>
  </si>
  <si>
    <t>FACTORS</t>
  </si>
  <si>
    <t>$5K Increase in Superintendent Pay</t>
  </si>
  <si>
    <t>$2K Increase in Conf&amp; Travel - NYSSBA</t>
  </si>
  <si>
    <t>Legal Services Estimated Increase</t>
  </si>
  <si>
    <t>$61K Increased Equipment</t>
  </si>
  <si>
    <t>Insurance Premium continues flat</t>
  </si>
  <si>
    <t>$16K in Salary Increases</t>
  </si>
  <si>
    <t>10K Greenhouse, $22K computer replacement cycle</t>
  </si>
  <si>
    <t>$110K in New Positions ( I elem, 1 music, I RAITN Tech)</t>
  </si>
  <si>
    <t>All aidable summer school</t>
  </si>
  <si>
    <t>2000-01 BUDGET</t>
  </si>
  <si>
    <t>Computer Tech moved here ( Ray)</t>
  </si>
  <si>
    <t>2 Buses instead of one ( 65K)</t>
  </si>
  <si>
    <t>Additional supervisory time for Exercise room</t>
  </si>
  <si>
    <t>Increased payment on Capital Project</t>
  </si>
  <si>
    <t>$30K est BOCES enrollment incr ( 2 kids) + CSE@20K</t>
  </si>
  <si>
    <t>ESTIMATED REVENUE IMPLICATIONS:</t>
  </si>
  <si>
    <t>Increased Transportation Aid</t>
  </si>
  <si>
    <t>( 2 Buses)</t>
  </si>
  <si>
    <t>Local Sources Flat</t>
  </si>
  <si>
    <t>Non Tax Avail</t>
  </si>
  <si>
    <t>Total budget</t>
  </si>
  <si>
    <t>Minus Non-Tax revenue</t>
  </si>
  <si>
    <t>Proposed Tax Levy</t>
  </si>
  <si>
    <t>Current Levy</t>
  </si>
  <si>
    <t>Increase</t>
  </si>
  <si>
    <t>or</t>
  </si>
  <si>
    <t>Fund Balance</t>
  </si>
  <si>
    <t>Target?</t>
  </si>
  <si>
    <t>?</t>
  </si>
  <si>
    <t>State aid per Governor</t>
  </si>
  <si>
    <t>$10K Increase in CBO cost</t>
  </si>
  <si>
    <t>Revised</t>
  </si>
  <si>
    <t>Estimated 12% Health Insurance Increase</t>
  </si>
  <si>
    <t xml:space="preserve">Amt to cut </t>
  </si>
  <si>
    <t>Suggested Areas of Reduction</t>
  </si>
  <si>
    <t>Second Bus</t>
  </si>
  <si>
    <t>Item</t>
  </si>
  <si>
    <t>Est $</t>
  </si>
  <si>
    <t>Impact</t>
  </si>
  <si>
    <t>Equipment Wishlist</t>
  </si>
  <si>
    <t>Athletic Dept Vehicle</t>
  </si>
  <si>
    <t>Grasshopper Lawnmower</t>
  </si>
  <si>
    <t>Portable Folding Stage</t>
  </si>
  <si>
    <t>Additional Aud Bar lights</t>
  </si>
  <si>
    <t>New Floor Machine</t>
  </si>
  <si>
    <t>Cabinetry foe Elem Science</t>
  </si>
  <si>
    <t>10 teacher Desks</t>
  </si>
  <si>
    <t>SUBTOTAL</t>
  </si>
  <si>
    <t>Computer Replacement Cycle</t>
  </si>
  <si>
    <t>Never getting that cycle started - reliant on found money for upgrades</t>
  </si>
  <si>
    <t>Not furniture - just cabinetry beyond normal classroom</t>
  </si>
  <si>
    <t>Need to repair/relocate existing</t>
  </si>
  <si>
    <t>Portable Outdoor Bleachers</t>
  </si>
  <si>
    <t>Music Position</t>
  </si>
  <si>
    <t>Elementary Section ( combined 2/3)</t>
  </si>
  <si>
    <t>Status Quo Programmatically</t>
  </si>
  <si>
    <t>Serious impact on assuring meeting of standards</t>
  </si>
  <si>
    <t>Greenhouse equipment</t>
  </si>
  <si>
    <t>Extraordinary expense</t>
  </si>
  <si>
    <t>Supervisory salaries</t>
  </si>
  <si>
    <t>CSE Chairmanship restructuring</t>
  </si>
  <si>
    <t>Status quo or no cost option only</t>
  </si>
  <si>
    <t xml:space="preserve">Subtotal </t>
  </si>
  <si>
    <t>XXX</t>
  </si>
  <si>
    <t>Target to Cut</t>
  </si>
  <si>
    <t>Tax Impact after these suggestions</t>
  </si>
  <si>
    <t>Tax Levy -Up</t>
  </si>
  <si>
    <t>of goal</t>
  </si>
  <si>
    <t xml:space="preserve">Budget to Budget Increase </t>
  </si>
  <si>
    <t>RAITN Technician Service from BOCES</t>
  </si>
  <si>
    <t xml:space="preserve">HS Office Computer Equipment </t>
  </si>
  <si>
    <t>Wish List</t>
  </si>
  <si>
    <t>Postpone by one year</t>
  </si>
  <si>
    <t>Wish List- change order on cap proj?</t>
  </si>
  <si>
    <t>Get by</t>
  </si>
  <si>
    <t>With restoration of 20% BOCES aid</t>
  </si>
  <si>
    <t>Tax Levy Incr</t>
  </si>
  <si>
    <t>Status Quo</t>
  </si>
  <si>
    <r>
      <t>Adds</t>
    </r>
    <r>
      <rPr>
        <sz val="10"/>
        <rFont val="Arial"/>
        <family val="0"/>
      </rPr>
      <t xml:space="preserve"> $69,321 to available revenue</t>
    </r>
  </si>
  <si>
    <t>0.1FTE School to Work, 6K new testing, 9K Athletics</t>
  </si>
  <si>
    <t>Keep older bus for spare instead of trading in. Buy 1 only.</t>
  </si>
  <si>
    <t>Ray Fox continues to be overworked on details and unjamming printers</t>
  </si>
  <si>
    <t>(NOT Recommended)</t>
  </si>
  <si>
    <t xml:space="preserve">Keep to increase of teachers, also keeps overall salary non-competitive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</si>
</sst>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8" fontId="0" fillId="0" borderId="0" xfId="17" applyNumberFormat="1" applyAlignment="1">
      <alignment/>
    </xf>
    <xf numFmtId="168" fontId="0" fillId="0" borderId="0" xfId="0" applyNumberFormat="1" applyAlignment="1">
      <alignment/>
    </xf>
    <xf numFmtId="9" fontId="0" fillId="0" borderId="0" xfId="19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6" fillId="0" borderId="0" xfId="17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19" applyNumberFormat="1" applyAlignment="1">
      <alignment horizontal="left"/>
    </xf>
    <xf numFmtId="0" fontId="4" fillId="0" borderId="0" xfId="0" applyFont="1" applyAlignment="1">
      <alignment/>
    </xf>
    <xf numFmtId="168" fontId="1" fillId="0" borderId="0" xfId="17" applyNumberFormat="1" applyFont="1" applyAlignment="1">
      <alignment/>
    </xf>
    <xf numFmtId="10" fontId="1" fillId="0" borderId="0" xfId="19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61</xdr:row>
      <xdr:rowOff>123825</xdr:rowOff>
    </xdr:from>
    <xdr:to>
      <xdr:col>12</xdr:col>
      <xdr:colOff>38100</xdr:colOff>
      <xdr:row>65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172200" y="10058400"/>
          <a:ext cx="23050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7</xdr:col>
      <xdr:colOff>171450</xdr:colOff>
      <xdr:row>28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143250" y="4210050"/>
          <a:ext cx="23622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8"/>
  <sheetViews>
    <sheetView tabSelected="1" workbookViewId="0" topLeftCell="A58">
      <selection activeCell="G50" sqref="G50"/>
    </sheetView>
  </sheetViews>
  <sheetFormatPr defaultColWidth="9.140625" defaultRowHeight="12.75"/>
  <cols>
    <col min="2" max="2" width="16.00390625" style="0" customWidth="1"/>
    <col min="3" max="3" width="11.57421875" style="0" customWidth="1"/>
    <col min="4" max="4" width="10.421875" style="0" customWidth="1"/>
    <col min="5" max="5" width="12.00390625" style="0" customWidth="1"/>
    <col min="6" max="6" width="11.140625" style="0" customWidth="1"/>
    <col min="7" max="7" width="9.7109375" style="0" bestFit="1" customWidth="1"/>
    <col min="8" max="8" width="2.7109375" style="0" customWidth="1"/>
    <col min="9" max="9" width="11.140625" style="0" customWidth="1"/>
    <col min="10" max="10" width="9.7109375" style="0" bestFit="1" customWidth="1"/>
    <col min="11" max="11" width="13.8515625" style="0" bestFit="1" customWidth="1"/>
  </cols>
  <sheetData>
    <row r="1" spans="1:4" ht="12.75">
      <c r="A1" s="21" t="s">
        <v>38</v>
      </c>
      <c r="D1" s="3" t="s">
        <v>0</v>
      </c>
    </row>
    <row r="2" spans="1:5" ht="12.75">
      <c r="A2" s="22">
        <v>36567</v>
      </c>
      <c r="E2" s="3" t="s">
        <v>54</v>
      </c>
    </row>
    <row r="3" spans="1:5" ht="12.75">
      <c r="A3" s="21" t="s">
        <v>76</v>
      </c>
      <c r="E3" s="25">
        <v>36567</v>
      </c>
    </row>
    <row r="4" spans="1:50" ht="12.75">
      <c r="A4" s="3"/>
      <c r="B4" s="3"/>
      <c r="C4" s="3"/>
      <c r="D4" s="3"/>
      <c r="E4" s="4"/>
      <c r="F4" s="3"/>
      <c r="G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3" t="s">
        <v>2</v>
      </c>
      <c r="B5" s="3" t="s">
        <v>28</v>
      </c>
      <c r="C5" s="3" t="s">
        <v>3</v>
      </c>
      <c r="D5" s="3" t="s">
        <v>4</v>
      </c>
      <c r="E5" s="3" t="s">
        <v>41</v>
      </c>
      <c r="F5" s="14" t="s">
        <v>42</v>
      </c>
      <c r="G5" s="13" t="s">
        <v>43</v>
      </c>
      <c r="I5" s="7" t="s">
        <v>44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3" t="s">
        <v>5</v>
      </c>
      <c r="B6" s="3"/>
      <c r="C6" s="3" t="s">
        <v>29</v>
      </c>
      <c r="D6" s="3" t="s">
        <v>29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8" spans="1:9" ht="12.75">
      <c r="A8" t="s">
        <v>6</v>
      </c>
      <c r="B8" t="s">
        <v>7</v>
      </c>
      <c r="C8" s="2">
        <v>17200</v>
      </c>
      <c r="D8" s="2">
        <v>17882</v>
      </c>
      <c r="E8" s="10">
        <v>21050</v>
      </c>
      <c r="F8" s="11">
        <f>E8-C8</f>
        <v>3850</v>
      </c>
      <c r="G8" s="12">
        <f>F8/C8</f>
        <v>0.2238372093023256</v>
      </c>
      <c r="I8" t="s">
        <v>46</v>
      </c>
    </row>
    <row r="9" spans="1:9" ht="12.75">
      <c r="A9" t="s">
        <v>8</v>
      </c>
      <c r="B9" t="s">
        <v>30</v>
      </c>
      <c r="C9" s="2">
        <v>118846</v>
      </c>
      <c r="D9" s="2">
        <v>119196</v>
      </c>
      <c r="E9" s="10">
        <v>131000</v>
      </c>
      <c r="F9" s="11">
        <f aca="true" t="shared" si="0" ref="F9:F26">E9-C9</f>
        <v>12154</v>
      </c>
      <c r="G9" s="12">
        <f aca="true" t="shared" si="1" ref="G9:G26">F9/C9</f>
        <v>0.10226679905087256</v>
      </c>
      <c r="I9" t="s">
        <v>45</v>
      </c>
    </row>
    <row r="10" spans="1:9" ht="12.75">
      <c r="A10" t="s">
        <v>9</v>
      </c>
      <c r="B10" t="s">
        <v>10</v>
      </c>
      <c r="C10" s="2">
        <v>131518</v>
      </c>
      <c r="D10" s="2">
        <v>144573</v>
      </c>
      <c r="E10" s="10">
        <v>153500</v>
      </c>
      <c r="F10" s="11">
        <f t="shared" si="0"/>
        <v>21982</v>
      </c>
      <c r="G10" s="12">
        <f t="shared" si="1"/>
        <v>0.1671406195349686</v>
      </c>
      <c r="I10" t="s">
        <v>75</v>
      </c>
    </row>
    <row r="11" spans="1:9" ht="12.75">
      <c r="A11" t="s">
        <v>11</v>
      </c>
      <c r="B11" t="s">
        <v>12</v>
      </c>
      <c r="C11" s="2">
        <v>16450</v>
      </c>
      <c r="D11" s="2">
        <v>16450</v>
      </c>
      <c r="E11" s="10">
        <v>17250</v>
      </c>
      <c r="F11" s="11">
        <f t="shared" si="0"/>
        <v>800</v>
      </c>
      <c r="G11" s="12">
        <f t="shared" si="1"/>
        <v>0.0486322188449848</v>
      </c>
      <c r="I11" t="s">
        <v>47</v>
      </c>
    </row>
    <row r="12" spans="1:9" ht="12.75">
      <c r="A12" s="8" t="s">
        <v>13</v>
      </c>
      <c r="B12" s="8" t="s">
        <v>35</v>
      </c>
      <c r="C12" s="2">
        <v>539617</v>
      </c>
      <c r="D12" s="2">
        <v>604906</v>
      </c>
      <c r="E12" s="10">
        <v>668130</v>
      </c>
      <c r="F12" s="11">
        <f t="shared" si="0"/>
        <v>128513</v>
      </c>
      <c r="G12" s="12">
        <f t="shared" si="1"/>
        <v>0.2381559513506802</v>
      </c>
      <c r="I12" t="s">
        <v>48</v>
      </c>
    </row>
    <row r="13" spans="1:9" ht="12.75">
      <c r="A13" t="s">
        <v>14</v>
      </c>
      <c r="B13" t="s">
        <v>31</v>
      </c>
      <c r="C13" s="2">
        <v>81700</v>
      </c>
      <c r="D13" s="2">
        <v>81700</v>
      </c>
      <c r="E13" s="10">
        <v>81700</v>
      </c>
      <c r="F13" s="11">
        <f t="shared" si="0"/>
        <v>0</v>
      </c>
      <c r="G13" s="12">
        <f t="shared" si="1"/>
        <v>0</v>
      </c>
      <c r="I13" t="s">
        <v>49</v>
      </c>
    </row>
    <row r="14" spans="1:9" ht="12.75">
      <c r="A14" t="s">
        <v>15</v>
      </c>
      <c r="B14" t="s">
        <v>32</v>
      </c>
      <c r="C14" s="2">
        <v>185123</v>
      </c>
      <c r="D14" s="2">
        <v>185999</v>
      </c>
      <c r="E14" s="10">
        <v>210700</v>
      </c>
      <c r="F14" s="11">
        <f t="shared" si="0"/>
        <v>25577</v>
      </c>
      <c r="G14" s="12">
        <f t="shared" si="1"/>
        <v>0.13816219486503567</v>
      </c>
      <c r="I14" t="s">
        <v>50</v>
      </c>
    </row>
    <row r="15" spans="1:9" ht="12.75">
      <c r="A15" t="s">
        <v>16</v>
      </c>
      <c r="B15" t="s">
        <v>33</v>
      </c>
      <c r="C15" s="2">
        <v>1916538</v>
      </c>
      <c r="D15" s="2">
        <v>1921076</v>
      </c>
      <c r="E15" s="10">
        <v>2109861</v>
      </c>
      <c r="F15" s="11">
        <f t="shared" si="0"/>
        <v>193323</v>
      </c>
      <c r="G15" s="12">
        <f t="shared" si="1"/>
        <v>0.10087094542346668</v>
      </c>
      <c r="I15" t="s">
        <v>52</v>
      </c>
    </row>
    <row r="16" spans="3:9" ht="12.75">
      <c r="C16" s="2"/>
      <c r="D16" s="2"/>
      <c r="E16" s="10"/>
      <c r="F16" s="11"/>
      <c r="G16" s="12"/>
      <c r="I16" t="s">
        <v>51</v>
      </c>
    </row>
    <row r="17" spans="1:9" ht="12.75">
      <c r="A17" t="s">
        <v>17</v>
      </c>
      <c r="B17" t="s">
        <v>34</v>
      </c>
      <c r="C17" s="2">
        <v>1015922</v>
      </c>
      <c r="D17" s="2">
        <v>1024705</v>
      </c>
      <c r="E17" s="10">
        <v>1075813</v>
      </c>
      <c r="F17" s="11">
        <f t="shared" si="0"/>
        <v>59891</v>
      </c>
      <c r="G17" s="12">
        <f t="shared" si="1"/>
        <v>0.05895236051586637</v>
      </c>
      <c r="I17" t="s">
        <v>59</v>
      </c>
    </row>
    <row r="18" spans="1:9" ht="12.75">
      <c r="A18" t="s">
        <v>39</v>
      </c>
      <c r="B18" t="s">
        <v>40</v>
      </c>
      <c r="C18" s="2"/>
      <c r="D18" s="2"/>
      <c r="E18" s="10">
        <v>12000</v>
      </c>
      <c r="F18" s="11">
        <f t="shared" si="0"/>
        <v>12000</v>
      </c>
      <c r="G18" s="12"/>
      <c r="I18" t="s">
        <v>53</v>
      </c>
    </row>
    <row r="19" spans="1:9" ht="12.75">
      <c r="A19" s="8" t="s">
        <v>18</v>
      </c>
      <c r="B19" s="8" t="s">
        <v>19</v>
      </c>
      <c r="C19" s="2">
        <v>200161</v>
      </c>
      <c r="D19" s="2">
        <v>201675</v>
      </c>
      <c r="E19" s="10">
        <v>222429</v>
      </c>
      <c r="F19" s="11">
        <f t="shared" si="0"/>
        <v>22268</v>
      </c>
      <c r="G19" s="12">
        <f t="shared" si="1"/>
        <v>0.11125044339306858</v>
      </c>
      <c r="I19" t="s">
        <v>55</v>
      </c>
    </row>
    <row r="20" spans="1:9" ht="12.75">
      <c r="A20" t="s">
        <v>20</v>
      </c>
      <c r="B20" t="s">
        <v>21</v>
      </c>
      <c r="C20" s="2">
        <v>314038</v>
      </c>
      <c r="D20" s="2">
        <v>319471</v>
      </c>
      <c r="E20" s="10">
        <v>361040</v>
      </c>
      <c r="F20" s="11">
        <f t="shared" si="0"/>
        <v>47002</v>
      </c>
      <c r="G20" s="12">
        <f t="shared" si="1"/>
        <v>0.14966978518523236</v>
      </c>
      <c r="I20" t="s">
        <v>124</v>
      </c>
    </row>
    <row r="21" spans="1:9" ht="12.75">
      <c r="A21" t="s">
        <v>22</v>
      </c>
      <c r="B21" t="s">
        <v>36</v>
      </c>
      <c r="C21" s="2">
        <v>395179</v>
      </c>
      <c r="D21" s="2">
        <v>458481</v>
      </c>
      <c r="E21" s="10">
        <v>478025</v>
      </c>
      <c r="F21" s="11">
        <f t="shared" si="0"/>
        <v>82846</v>
      </c>
      <c r="G21" s="12">
        <f t="shared" si="1"/>
        <v>0.20964170666963577</v>
      </c>
      <c r="I21" t="s">
        <v>56</v>
      </c>
    </row>
    <row r="22" spans="1:9" ht="12.75">
      <c r="A22" t="s">
        <v>23</v>
      </c>
      <c r="B22" t="s">
        <v>24</v>
      </c>
      <c r="C22" s="2">
        <v>4900</v>
      </c>
      <c r="D22" s="2">
        <v>4900</v>
      </c>
      <c r="E22" s="10">
        <v>12900</v>
      </c>
      <c r="F22" s="11">
        <f t="shared" si="0"/>
        <v>8000</v>
      </c>
      <c r="G22" s="12">
        <f t="shared" si="1"/>
        <v>1.6326530612244898</v>
      </c>
      <c r="I22" t="s">
        <v>57</v>
      </c>
    </row>
    <row r="23" spans="1:9" ht="12.75">
      <c r="A23" t="s">
        <v>25</v>
      </c>
      <c r="B23" t="s">
        <v>37</v>
      </c>
      <c r="C23" s="2">
        <v>766093</v>
      </c>
      <c r="D23" s="2">
        <v>766093</v>
      </c>
      <c r="E23" s="10">
        <f>888907-65150</f>
        <v>823757</v>
      </c>
      <c r="F23" s="11">
        <f t="shared" si="0"/>
        <v>57664</v>
      </c>
      <c r="G23" s="12">
        <f t="shared" si="1"/>
        <v>0.07527023481483319</v>
      </c>
      <c r="I23" t="s">
        <v>77</v>
      </c>
    </row>
    <row r="24" spans="1:9" ht="12.75">
      <c r="A24" t="s">
        <v>26</v>
      </c>
      <c r="B24" s="5" t="s">
        <v>27</v>
      </c>
      <c r="C24" s="2">
        <v>400773</v>
      </c>
      <c r="D24" s="6">
        <v>400773</v>
      </c>
      <c r="E24" s="10">
        <v>447773</v>
      </c>
      <c r="F24" s="11">
        <f t="shared" si="0"/>
        <v>47000</v>
      </c>
      <c r="G24" s="12">
        <f t="shared" si="1"/>
        <v>0.11727336921399395</v>
      </c>
      <c r="I24" t="s">
        <v>58</v>
      </c>
    </row>
    <row r="25" spans="3:7" ht="12.75">
      <c r="C25" s="2"/>
      <c r="D25" s="2"/>
      <c r="E25" s="2"/>
      <c r="G25" s="12"/>
    </row>
    <row r="26" spans="1:7" ht="12.75">
      <c r="A26" s="3" t="s">
        <v>1</v>
      </c>
      <c r="C26" s="2">
        <f>SUM(C8:C25)</f>
        <v>6104058</v>
      </c>
      <c r="D26" s="9">
        <f>SUM(D8:D25)</f>
        <v>6267880</v>
      </c>
      <c r="E26" s="9">
        <f>SUM(E8:E25)</f>
        <v>6826928</v>
      </c>
      <c r="F26" s="11">
        <f t="shared" si="0"/>
        <v>722870</v>
      </c>
      <c r="G26" s="12">
        <f t="shared" si="1"/>
        <v>0.11842449727705733</v>
      </c>
    </row>
    <row r="27" spans="3:9" ht="12.75">
      <c r="C27" s="2"/>
      <c r="D27" s="2"/>
      <c r="E27" s="24" t="s">
        <v>72</v>
      </c>
      <c r="F27" s="15">
        <f>C26*G27</f>
        <v>305202.9</v>
      </c>
      <c r="G27" s="23">
        <v>0.05</v>
      </c>
      <c r="H27" t="s">
        <v>73</v>
      </c>
      <c r="I27" s="1"/>
    </row>
    <row r="28" spans="1:9" ht="12.75">
      <c r="A28" s="19" t="s">
        <v>60</v>
      </c>
      <c r="B28" s="19"/>
      <c r="C28" s="20"/>
      <c r="D28" s="2"/>
      <c r="E28" s="24" t="s">
        <v>78</v>
      </c>
      <c r="F28" s="11">
        <f>F26-F27</f>
        <v>417667.1</v>
      </c>
      <c r="I28" s="1"/>
    </row>
    <row r="29" spans="3:5" ht="12.75">
      <c r="C29" s="2"/>
      <c r="D29" s="2"/>
      <c r="E29" s="2"/>
    </row>
    <row r="30" spans="2:11" ht="12.75">
      <c r="B30" t="s">
        <v>74</v>
      </c>
      <c r="C30" s="2"/>
      <c r="D30" s="2"/>
      <c r="E30" s="2"/>
      <c r="F30" s="15">
        <v>3647547</v>
      </c>
      <c r="I30" t="s">
        <v>65</v>
      </c>
      <c r="K30" s="15">
        <f>E26</f>
        <v>6826928</v>
      </c>
    </row>
    <row r="31" spans="2:11" ht="12.75">
      <c r="B31" t="s">
        <v>71</v>
      </c>
      <c r="C31" s="2"/>
      <c r="D31" s="2">
        <v>399000</v>
      </c>
      <c r="F31" s="15">
        <v>399000</v>
      </c>
      <c r="I31" t="s">
        <v>66</v>
      </c>
      <c r="K31" s="16">
        <f>F34</f>
        <v>4211547</v>
      </c>
    </row>
    <row r="32" spans="2:11" ht="12.75">
      <c r="B32" t="s">
        <v>61</v>
      </c>
      <c r="C32" s="2"/>
      <c r="D32" s="2">
        <v>40000</v>
      </c>
      <c r="E32" s="2" t="s">
        <v>62</v>
      </c>
      <c r="F32" s="15">
        <v>40000</v>
      </c>
      <c r="I32" t="s">
        <v>67</v>
      </c>
      <c r="K32" s="16">
        <f>K30-K31</f>
        <v>2615381</v>
      </c>
    </row>
    <row r="33" spans="2:11" ht="12.75">
      <c r="B33" t="s">
        <v>63</v>
      </c>
      <c r="C33" s="2"/>
      <c r="D33" s="2">
        <v>125000</v>
      </c>
      <c r="E33" s="2"/>
      <c r="F33" s="15">
        <v>125000</v>
      </c>
      <c r="I33" t="s">
        <v>68</v>
      </c>
      <c r="K33" s="15">
        <v>2121033</v>
      </c>
    </row>
    <row r="34" spans="5:13" ht="12.75">
      <c r="E34" s="2" t="s">
        <v>64</v>
      </c>
      <c r="F34" s="16">
        <f>F30+F33+F31+F32</f>
        <v>4211547</v>
      </c>
      <c r="I34" t="s">
        <v>69</v>
      </c>
      <c r="K34" s="16">
        <f>K32-K33</f>
        <v>494348</v>
      </c>
      <c r="L34" s="18" t="s">
        <v>70</v>
      </c>
      <c r="M34" s="17">
        <f>K34/K33</f>
        <v>0.23306945247905148</v>
      </c>
    </row>
    <row r="35" spans="3:5" ht="12.75">
      <c r="C35" s="2"/>
      <c r="D35" s="2"/>
      <c r="E35" s="2"/>
    </row>
    <row r="36" spans="3:5" ht="12.75">
      <c r="C36" s="2"/>
      <c r="D36" s="2"/>
      <c r="E36" s="28" t="s">
        <v>79</v>
      </c>
    </row>
    <row r="37" spans="3:5" ht="12.75">
      <c r="C37" s="2"/>
      <c r="D37" s="2"/>
      <c r="E37" s="28"/>
    </row>
    <row r="38" spans="1:6" ht="15">
      <c r="A38" s="26" t="s">
        <v>81</v>
      </c>
      <c r="C38" s="2"/>
      <c r="D38" s="27" t="s">
        <v>82</v>
      </c>
      <c r="E38" s="2"/>
      <c r="F38" s="26" t="s">
        <v>83</v>
      </c>
    </row>
    <row r="39" spans="1:6" ht="12.75">
      <c r="A39" t="s">
        <v>80</v>
      </c>
      <c r="C39" s="2"/>
      <c r="D39" s="15">
        <v>65000</v>
      </c>
      <c r="E39" s="2"/>
      <c r="F39" t="s">
        <v>125</v>
      </c>
    </row>
    <row r="40" spans="1:5" ht="12.75">
      <c r="A40" t="s">
        <v>84</v>
      </c>
      <c r="C40" s="2"/>
      <c r="D40" s="2"/>
      <c r="E40" s="2"/>
    </row>
    <row r="41" spans="2:6" ht="12.75">
      <c r="B41" t="s">
        <v>97</v>
      </c>
      <c r="C41" s="2"/>
      <c r="D41" s="15">
        <v>20000</v>
      </c>
      <c r="E41" s="2"/>
      <c r="F41" t="s">
        <v>96</v>
      </c>
    </row>
    <row r="42" spans="2:6" ht="12.75">
      <c r="B42" t="s">
        <v>85</v>
      </c>
      <c r="C42" s="2"/>
      <c r="D42" s="15">
        <v>4000</v>
      </c>
      <c r="E42" s="2"/>
      <c r="F42" t="s">
        <v>116</v>
      </c>
    </row>
    <row r="43" spans="2:6" ht="12.75">
      <c r="B43" t="s">
        <v>86</v>
      </c>
      <c r="C43" s="2"/>
      <c r="D43" s="15">
        <v>13000</v>
      </c>
      <c r="E43" s="2"/>
      <c r="F43" t="s">
        <v>117</v>
      </c>
    </row>
    <row r="44" spans="2:6" ht="12.75">
      <c r="B44" t="s">
        <v>87</v>
      </c>
      <c r="C44" s="2"/>
      <c r="D44" s="15">
        <v>15000</v>
      </c>
      <c r="E44" s="2"/>
      <c r="F44" t="s">
        <v>116</v>
      </c>
    </row>
    <row r="45" spans="2:6" ht="12.75">
      <c r="B45" t="s">
        <v>88</v>
      </c>
      <c r="C45" s="2"/>
      <c r="D45" s="15">
        <v>3150</v>
      </c>
      <c r="E45" s="2"/>
      <c r="F45" t="s">
        <v>118</v>
      </c>
    </row>
    <row r="46" spans="2:6" ht="12.75">
      <c r="B46" t="s">
        <v>89</v>
      </c>
      <c r="C46" s="2"/>
      <c r="D46" s="15">
        <v>5000</v>
      </c>
      <c r="E46" s="2"/>
      <c r="F46" t="s">
        <v>117</v>
      </c>
    </row>
    <row r="47" spans="2:6" ht="12.75">
      <c r="B47" t="s">
        <v>90</v>
      </c>
      <c r="C47" s="2"/>
      <c r="D47" s="15">
        <v>10000</v>
      </c>
      <c r="E47" s="2"/>
      <c r="F47" t="s">
        <v>95</v>
      </c>
    </row>
    <row r="48" spans="2:6" ht="15">
      <c r="B48" t="s">
        <v>91</v>
      </c>
      <c r="C48" s="2"/>
      <c r="D48" s="27">
        <v>3000</v>
      </c>
      <c r="E48" s="2"/>
      <c r="F48" t="s">
        <v>119</v>
      </c>
    </row>
    <row r="49" spans="2:5" ht="12.75">
      <c r="B49" t="s">
        <v>92</v>
      </c>
      <c r="C49" s="2"/>
      <c r="D49" s="15">
        <f>SUM(D41:D48)</f>
        <v>73150</v>
      </c>
      <c r="E49" s="2"/>
    </row>
    <row r="50" spans="3:5" ht="12.75">
      <c r="C50" s="2"/>
      <c r="D50" s="15"/>
      <c r="E50" s="2"/>
    </row>
    <row r="51" spans="1:6" ht="12.75">
      <c r="A51" t="s">
        <v>102</v>
      </c>
      <c r="C51" s="2"/>
      <c r="D51" s="15">
        <v>10000</v>
      </c>
      <c r="E51" s="2"/>
      <c r="F51" t="s">
        <v>103</v>
      </c>
    </row>
    <row r="52" spans="1:6" ht="12.75">
      <c r="A52" t="s">
        <v>93</v>
      </c>
      <c r="C52" s="2"/>
      <c r="D52" s="15">
        <v>22000</v>
      </c>
      <c r="E52" s="2"/>
      <c r="F52" t="s">
        <v>94</v>
      </c>
    </row>
    <row r="53" spans="1:6" ht="12.75">
      <c r="A53" t="s">
        <v>115</v>
      </c>
      <c r="C53" s="2"/>
      <c r="D53" s="15">
        <v>2500</v>
      </c>
      <c r="E53" s="2"/>
      <c r="F53" t="s">
        <v>122</v>
      </c>
    </row>
    <row r="54" spans="1:6" ht="12.75">
      <c r="A54" t="s">
        <v>114</v>
      </c>
      <c r="C54" s="2"/>
      <c r="D54" s="15">
        <v>30000</v>
      </c>
      <c r="F54" t="s">
        <v>126</v>
      </c>
    </row>
    <row r="55" spans="1:6" ht="12.75">
      <c r="A55" t="s">
        <v>98</v>
      </c>
      <c r="C55" s="2"/>
      <c r="D55" s="15">
        <v>40000</v>
      </c>
      <c r="E55" s="2"/>
      <c r="F55" t="s">
        <v>100</v>
      </c>
    </row>
    <row r="56" spans="1:6" ht="12.75">
      <c r="A56" t="s">
        <v>105</v>
      </c>
      <c r="C56" s="2"/>
      <c r="D56" s="15">
        <v>20000</v>
      </c>
      <c r="E56" s="2"/>
      <c r="F56" t="s">
        <v>106</v>
      </c>
    </row>
    <row r="57" spans="1:6" ht="12.75">
      <c r="A57" t="s">
        <v>104</v>
      </c>
      <c r="C57" s="2"/>
      <c r="D57" s="15">
        <v>5000</v>
      </c>
      <c r="E57" s="2"/>
      <c r="F57" t="s">
        <v>128</v>
      </c>
    </row>
    <row r="58" spans="3:5" ht="12.75">
      <c r="C58" s="2"/>
      <c r="D58" s="2"/>
      <c r="E58" s="2"/>
    </row>
    <row r="59" spans="1:6" ht="12.75">
      <c r="A59" t="s">
        <v>99</v>
      </c>
      <c r="C59" s="2"/>
      <c r="D59" s="15">
        <v>40000</v>
      </c>
      <c r="E59" s="30" t="s">
        <v>108</v>
      </c>
      <c r="F59" t="s">
        <v>101</v>
      </c>
    </row>
    <row r="60" spans="3:7" ht="12.75">
      <c r="C60" s="2"/>
      <c r="D60" s="2"/>
      <c r="E60" s="2"/>
      <c r="F60" s="29" t="s">
        <v>127</v>
      </c>
      <c r="G60" s="29"/>
    </row>
    <row r="61" spans="2:5" ht="12.75">
      <c r="B61" t="s">
        <v>107</v>
      </c>
      <c r="C61" s="2"/>
      <c r="D61" s="2"/>
      <c r="E61" s="15">
        <f>D57+D56+D55++D54+D53+D52+D51+D49+D39</f>
        <v>267650</v>
      </c>
    </row>
    <row r="63" spans="2:10" ht="12.75">
      <c r="B63" t="s">
        <v>109</v>
      </c>
      <c r="C63" s="2">
        <f>F28</f>
        <v>417667.1</v>
      </c>
      <c r="D63" s="12">
        <f>E61/C63</f>
        <v>0.6408213622763201</v>
      </c>
      <c r="E63" s="2" t="s">
        <v>112</v>
      </c>
      <c r="J63" t="s">
        <v>120</v>
      </c>
    </row>
    <row r="64" spans="2:12" ht="12.75">
      <c r="B64" t="s">
        <v>110</v>
      </c>
      <c r="C64" s="2"/>
      <c r="D64" s="2"/>
      <c r="E64" s="2">
        <f>(K30-E61)-K31</f>
        <v>2347731</v>
      </c>
      <c r="F64" s="32" t="s">
        <v>111</v>
      </c>
      <c r="G64" s="16">
        <f>E64-K33</f>
        <v>226698</v>
      </c>
      <c r="H64" t="s">
        <v>70</v>
      </c>
      <c r="I64" s="31">
        <f>G64/K33</f>
        <v>0.1068809396176297</v>
      </c>
      <c r="J64" s="16">
        <f>G64-69321</f>
        <v>157377</v>
      </c>
      <c r="K64" t="s">
        <v>121</v>
      </c>
      <c r="L64" s="1">
        <f>J64/K33</f>
        <v>0.07419827980045572</v>
      </c>
    </row>
    <row r="65" spans="2:10" ht="12.75">
      <c r="B65" s="7" t="s">
        <v>113</v>
      </c>
      <c r="C65" s="2"/>
      <c r="D65" s="2"/>
      <c r="E65" s="33">
        <f>(E26-E61)-C26</f>
        <v>455220</v>
      </c>
      <c r="H65" t="s">
        <v>70</v>
      </c>
      <c r="I65" s="34">
        <f>E65/C26</f>
        <v>0.0745766177189011</v>
      </c>
      <c r="J65" s="19" t="s">
        <v>123</v>
      </c>
    </row>
    <row r="66" spans="3:5" ht="12.75">
      <c r="C66" s="2"/>
      <c r="D66" s="2"/>
      <c r="E66" s="2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</sheetData>
  <printOptions/>
  <pageMargins left="0.25" right="0.25" top="1" bottom="1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hagadornS</cp:lastModifiedBy>
  <cp:lastPrinted>2000-02-17T12:36:54Z</cp:lastPrinted>
  <dcterms:created xsi:type="dcterms:W3CDTF">2000-01-31T21:15:01Z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