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10" windowWidth="10890" windowHeight="7740" tabRatio="740" activeTab="3"/>
  </bookViews>
  <sheets>
    <sheet name="Grades - 1st Term" sheetId="1" r:id="rId1"/>
    <sheet name="Grades - 2nd Term" sheetId="2" r:id="rId2"/>
    <sheet name="Grades - 3rd Term" sheetId="3" r:id="rId3"/>
    <sheet name="Regents Results" sheetId="4" r:id="rId4"/>
    <sheet name="Attendence" sheetId="5" r:id="rId5"/>
  </sheets>
  <definedNames>
    <definedName name="_xlnm.Print_Area" localSheetId="0">'Grades - 1st Term'!$A$2:$AS$37</definedName>
  </definedNames>
  <calcPr fullCalcOnLoad="1"/>
</workbook>
</file>

<file path=xl/sharedStrings.xml><?xml version="1.0" encoding="utf-8"?>
<sst xmlns="http://schemas.openxmlformats.org/spreadsheetml/2006/main" count="801" uniqueCount="141">
  <si>
    <t>Regents Credit</t>
  </si>
  <si>
    <t>Student #</t>
  </si>
  <si>
    <t>Failing at this time</t>
  </si>
  <si>
    <t>Absent - Does not need to be made up</t>
  </si>
  <si>
    <t>Missed Assignment - Grade of 0 given</t>
  </si>
  <si>
    <t>Student Name</t>
  </si>
  <si>
    <t>Missed Lab - Needs to turn-in</t>
  </si>
  <si>
    <t>Failing Lab Grade (No Regents Credit)</t>
  </si>
  <si>
    <t>Labs</t>
  </si>
  <si>
    <t>Assignment:</t>
  </si>
  <si>
    <t>Due Date:</t>
  </si>
  <si>
    <t>X</t>
  </si>
  <si>
    <t>Needs to be made up and/or turned in</t>
  </si>
  <si>
    <t>Received, but not graded yet</t>
  </si>
  <si>
    <t>Extra Credit</t>
  </si>
  <si>
    <t>Term 1</t>
  </si>
  <si>
    <t>Term 2</t>
  </si>
  <si>
    <t>Term 3</t>
  </si>
  <si>
    <t>Overall Grade:</t>
  </si>
  <si>
    <t>Final Exam</t>
  </si>
  <si>
    <t>Student:</t>
  </si>
  <si>
    <t># Points Possible:</t>
  </si>
  <si>
    <t>Patti Clark</t>
  </si>
  <si>
    <t>Term Grade:</t>
  </si>
  <si>
    <t>N</t>
  </si>
  <si>
    <t>O</t>
  </si>
  <si>
    <t>D</t>
  </si>
  <si>
    <t>A</t>
  </si>
  <si>
    <t>Y</t>
  </si>
  <si>
    <t>C</t>
  </si>
  <si>
    <t>Spring 2007Student Grades - 1st Term</t>
  </si>
  <si>
    <t>F</t>
  </si>
  <si>
    <t>E</t>
  </si>
  <si>
    <t>R</t>
  </si>
  <si>
    <t>Jessica Brant</t>
  </si>
  <si>
    <t>O7483</t>
  </si>
  <si>
    <t>Harold Cole</t>
  </si>
  <si>
    <t>O9813</t>
  </si>
  <si>
    <t>Cassandra Hess</t>
  </si>
  <si>
    <t>Amber Hiles</t>
  </si>
  <si>
    <t>O7552</t>
  </si>
  <si>
    <t>Justin Kellam</t>
  </si>
  <si>
    <t>Stephanie Moore</t>
  </si>
  <si>
    <t>William Neisner</t>
  </si>
  <si>
    <t>Lisa Perrin</t>
  </si>
  <si>
    <t>O7559</t>
  </si>
  <si>
    <t>Lindsey Salerno</t>
  </si>
  <si>
    <t>O7610</t>
  </si>
  <si>
    <t>Calvin Sincerbeaux</t>
  </si>
  <si>
    <t>Alyson Vanditto</t>
  </si>
  <si>
    <t>O8466</t>
  </si>
  <si>
    <t>Amber White</t>
  </si>
  <si>
    <t>O9027</t>
  </si>
  <si>
    <t>1O567</t>
  </si>
  <si>
    <t>Hornblende / Pyroxene</t>
  </si>
  <si>
    <t>Talc / Magnetite</t>
  </si>
  <si>
    <t>Garnet / Diamond</t>
  </si>
  <si>
    <t>Graphite / Olivine</t>
  </si>
  <si>
    <t>Galena / Gypsum</t>
  </si>
  <si>
    <t>Pyrite / Biotite Mica</t>
  </si>
  <si>
    <t>Halite / Muscovite Mica</t>
  </si>
  <si>
    <t>Calcite / Quartz</t>
  </si>
  <si>
    <t>Sulfur / Potassium Feldspar</t>
  </si>
  <si>
    <t>Dolomite / Hematite</t>
  </si>
  <si>
    <t>Fluorite / Plagioclase Feldspar</t>
  </si>
  <si>
    <t>Amber / Lead</t>
  </si>
  <si>
    <t>Titanium / Gold</t>
  </si>
  <si>
    <t>Danielle Scheid</t>
  </si>
  <si>
    <t>Parental Consent Form</t>
  </si>
  <si>
    <t>S</t>
  </si>
  <si>
    <t>W</t>
  </si>
  <si>
    <t>TU</t>
  </si>
  <si>
    <t>Mineral ID Pages (2)</t>
  </si>
  <si>
    <t>Density Review Packet</t>
  </si>
  <si>
    <t>AB</t>
  </si>
  <si>
    <t>Rock ID Class Exercise</t>
  </si>
  <si>
    <t>Rocks/Mins/measurement Exam</t>
  </si>
  <si>
    <t>Briana Sampson</t>
  </si>
  <si>
    <t>Ode To A Rock Project</t>
  </si>
  <si>
    <t>Rocks Quiz</t>
  </si>
  <si>
    <t>Movie Notes (Floods)</t>
  </si>
  <si>
    <t>Wx vs. Rock Type Lab</t>
  </si>
  <si>
    <t>Minerals Assigned</t>
  </si>
  <si>
    <t>Stream/River Divides Lab</t>
  </si>
  <si>
    <t>Wx'ing &amp; Erosion Exam</t>
  </si>
  <si>
    <t>Miracle Planet MWS</t>
  </si>
  <si>
    <t>Harrisburg Map Lab</t>
  </si>
  <si>
    <t>Mapping Quiz #1</t>
  </si>
  <si>
    <t>World Time WS</t>
  </si>
  <si>
    <t>Inf. Prop. Earth WS</t>
  </si>
  <si>
    <t>Map Profile WS</t>
  </si>
  <si>
    <t>Anywhere USA Map WS</t>
  </si>
  <si>
    <t>Quiz #1</t>
  </si>
  <si>
    <t>PT WS #1</t>
  </si>
  <si>
    <t>PT WS #2</t>
  </si>
  <si>
    <t>Plate Tectonics Exam</t>
  </si>
  <si>
    <t>Volcano Model Project</t>
  </si>
  <si>
    <t>Spectroscope Lab</t>
  </si>
  <si>
    <t>Models of Eclipses</t>
  </si>
  <si>
    <t>Sun/Stars Video WS</t>
  </si>
  <si>
    <t>Sunspots Analysis Lab</t>
  </si>
  <si>
    <t>Mapping the Solar System Exercise</t>
  </si>
  <si>
    <t>Large EQ Lab</t>
  </si>
  <si>
    <t>[150]</t>
  </si>
  <si>
    <t>Eccentricity CW</t>
  </si>
  <si>
    <t>Moon Phases WS</t>
  </si>
  <si>
    <t>Astronomy Quiz</t>
  </si>
  <si>
    <t>Astronomy Exam</t>
  </si>
  <si>
    <t>Wx Quiz #1</t>
  </si>
  <si>
    <t>Wx Quiz #2</t>
  </si>
  <si>
    <t>Wx Quiz #3</t>
  </si>
  <si>
    <t>Wx Quiz #4</t>
  </si>
  <si>
    <t>Wx Quiz #5</t>
  </si>
  <si>
    <t xml:space="preserve"> </t>
  </si>
  <si>
    <t>Wx Sta Plot Practice WS</t>
  </si>
  <si>
    <t>SKIP</t>
  </si>
  <si>
    <t>ESRT's WS</t>
  </si>
  <si>
    <t>Wx Quiz #6</t>
  </si>
  <si>
    <t>Wx Quiz #12</t>
  </si>
  <si>
    <t>Meteorology</t>
  </si>
  <si>
    <t>Project</t>
  </si>
  <si>
    <t>Poster</t>
  </si>
  <si>
    <t>Research</t>
  </si>
  <si>
    <t>Checklist</t>
  </si>
  <si>
    <t>Map</t>
  </si>
  <si>
    <t>Lat/Lon Plotting</t>
  </si>
  <si>
    <t>Stories</t>
  </si>
  <si>
    <t>Bibliography</t>
  </si>
  <si>
    <t>Wx Review Exam</t>
  </si>
  <si>
    <t>Wx Quiz #7</t>
  </si>
  <si>
    <t>Wx Station Lab</t>
  </si>
  <si>
    <t>Earth Hist. Vocab</t>
  </si>
  <si>
    <t>EH WS #2 (Green)</t>
  </si>
  <si>
    <t>Jan '05 MC CW</t>
  </si>
  <si>
    <t>Perf Test</t>
  </si>
  <si>
    <t>Written Test</t>
  </si>
  <si>
    <t>Regents Final</t>
  </si>
  <si>
    <t>June '06 Reg Rev</t>
  </si>
  <si>
    <t>Student Name:</t>
  </si>
  <si>
    <t>Mr. Thomas</t>
  </si>
  <si>
    <t>Regents Earth Science - 2AB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</si>
</sst>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\-yyyy"/>
  </numFmts>
  <fonts count="18">
    <font>
      <sz val="10"/>
      <name val="Arial"/>
      <family val="0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3"/>
      <name val="Arial"/>
      <family val="0"/>
    </font>
    <font>
      <sz val="10"/>
      <color indexed="13"/>
      <name val="Arial"/>
      <family val="0"/>
    </font>
    <font>
      <sz val="10"/>
      <color indexed="22"/>
      <name val="Arial"/>
      <family val="0"/>
    </font>
    <font>
      <b/>
      <sz val="10"/>
      <color indexed="11"/>
      <name val="Arial"/>
      <family val="2"/>
    </font>
    <font>
      <b/>
      <sz val="10"/>
      <color indexed="15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 style="thin">
        <color indexed="62"/>
      </left>
      <right style="thin">
        <color indexed="62"/>
      </right>
      <top style="thick">
        <color indexed="18"/>
      </top>
      <bottom style="thin">
        <color indexed="62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5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0" borderId="0" xfId="0" applyFont="1" applyFill="1" applyAlignment="1">
      <alignment horizontal="left" textRotation="60"/>
    </xf>
    <xf numFmtId="0" fontId="0" fillId="9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7" fillId="10" borderId="0" xfId="0" applyFont="1" applyFill="1" applyAlignment="1">
      <alignment horizontal="left" textRotation="60"/>
    </xf>
    <xf numFmtId="0" fontId="7" fillId="10" borderId="0" xfId="0" applyFont="1" applyFill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8" fillId="1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9" fillId="7" borderId="2" xfId="0" applyFont="1" applyFill="1" applyBorder="1" applyAlignment="1">
      <alignment horizontal="center"/>
    </xf>
    <xf numFmtId="1" fontId="9" fillId="7" borderId="2" xfId="0" applyNumberFormat="1" applyFont="1" applyFill="1" applyBorder="1" applyAlignment="1">
      <alignment horizontal="center"/>
    </xf>
    <xf numFmtId="1" fontId="4" fillId="6" borderId="2" xfId="0" applyNumberFormat="1" applyFont="1" applyFill="1" applyBorder="1" applyAlignment="1">
      <alignment horizontal="center"/>
    </xf>
    <xf numFmtId="0" fontId="6" fillId="11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" fontId="0" fillId="11" borderId="5" xfId="0" applyNumberFormat="1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11" borderId="0" xfId="0" applyFill="1" applyAlignment="1">
      <alignment horizontal="center"/>
    </xf>
    <xf numFmtId="16" fontId="4" fillId="0" borderId="0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" fontId="0" fillId="0" borderId="5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1" fillId="11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right" wrapText="1"/>
    </xf>
    <xf numFmtId="0" fontId="10" fillId="10" borderId="6" xfId="0" applyFont="1" applyFill="1" applyBorder="1" applyAlignment="1">
      <alignment horizontal="center"/>
    </xf>
    <xf numFmtId="0" fontId="10" fillId="10" borderId="4" xfId="0" applyFont="1" applyFill="1" applyBorder="1" applyAlignment="1">
      <alignment horizontal="center"/>
    </xf>
    <xf numFmtId="0" fontId="10" fillId="10" borderId="0" xfId="0" applyFont="1" applyFill="1" applyAlignment="1">
      <alignment horizontal="center"/>
    </xf>
    <xf numFmtId="16" fontId="10" fillId="10" borderId="5" xfId="0" applyNumberFormat="1" applyFont="1" applyFill="1" applyBorder="1" applyAlignment="1">
      <alignment horizontal="center"/>
    </xf>
    <xf numFmtId="0" fontId="0" fillId="8" borderId="0" xfId="0" applyFill="1" applyAlignment="1">
      <alignment horizontal="center"/>
    </xf>
    <xf numFmtId="16" fontId="0" fillId="8" borderId="5" xfId="0" applyNumberFormat="1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16" fontId="4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1" fontId="5" fillId="3" borderId="0" xfId="0" applyNumberFormat="1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12" borderId="0" xfId="0" applyFill="1" applyAlignment="1">
      <alignment horizontal="center"/>
    </xf>
    <xf numFmtId="16" fontId="0" fillId="12" borderId="5" xfId="0" applyNumberFormat="1" applyFill="1" applyBorder="1" applyAlignment="1">
      <alignment horizontal="center"/>
    </xf>
    <xf numFmtId="0" fontId="0" fillId="12" borderId="6" xfId="0" applyFill="1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5" fillId="9" borderId="0" xfId="0" applyFont="1" applyFill="1" applyAlignment="1">
      <alignment horizontal="left" textRotation="60"/>
    </xf>
    <xf numFmtId="16" fontId="4" fillId="9" borderId="0" xfId="0" applyNumberFormat="1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6" fontId="5" fillId="9" borderId="0" xfId="0" applyNumberFormat="1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4" fillId="12" borderId="0" xfId="0" applyFont="1" applyFill="1" applyAlignment="1">
      <alignment horizontal="center"/>
    </xf>
    <xf numFmtId="0" fontId="0" fillId="13" borderId="0" xfId="0" applyFill="1" applyAlignment="1">
      <alignment horizontal="center"/>
    </xf>
    <xf numFmtId="16" fontId="0" fillId="13" borderId="5" xfId="0" applyNumberFormat="1" applyFill="1" applyBorder="1" applyAlignment="1">
      <alignment horizontal="center"/>
    </xf>
    <xf numFmtId="0" fontId="0" fillId="13" borderId="6" xfId="0" applyFill="1" applyBorder="1" applyAlignment="1">
      <alignment horizontal="center"/>
    </xf>
    <xf numFmtId="0" fontId="0" fillId="13" borderId="4" xfId="0" applyFill="1" applyBorder="1" applyAlignment="1">
      <alignment horizontal="center"/>
    </xf>
    <xf numFmtId="0" fontId="5" fillId="5" borderId="0" xfId="0" applyFont="1" applyFill="1" applyAlignment="1">
      <alignment horizontal="left" textRotation="60"/>
    </xf>
    <xf numFmtId="0" fontId="4" fillId="5" borderId="1" xfId="0" applyFont="1" applyFill="1" applyBorder="1" applyAlignment="1">
      <alignment horizontal="center"/>
    </xf>
    <xf numFmtId="0" fontId="0" fillId="14" borderId="0" xfId="0" applyFill="1" applyAlignment="1">
      <alignment/>
    </xf>
    <xf numFmtId="0" fontId="0" fillId="14" borderId="0" xfId="0" applyFill="1" applyAlignment="1">
      <alignment horizontal="center"/>
    </xf>
    <xf numFmtId="0" fontId="5" fillId="14" borderId="0" xfId="0" applyFont="1" applyFill="1" applyAlignment="1">
      <alignment horizontal="left" textRotation="60"/>
    </xf>
    <xf numFmtId="16" fontId="4" fillId="14" borderId="0" xfId="0" applyNumberFormat="1" applyFont="1" applyFill="1" applyBorder="1" applyAlignment="1">
      <alignment horizontal="center"/>
    </xf>
    <xf numFmtId="0" fontId="4" fillId="14" borderId="1" xfId="0" applyFont="1" applyFill="1" applyBorder="1" applyAlignment="1">
      <alignment horizontal="center"/>
    </xf>
    <xf numFmtId="0" fontId="4" fillId="14" borderId="0" xfId="0" applyFont="1" applyFill="1" applyAlignment="1">
      <alignment horizontal="center"/>
    </xf>
    <xf numFmtId="0" fontId="0" fillId="0" borderId="0" xfId="0" applyFill="1" applyAlignment="1">
      <alignment horizontal="center" wrapText="1"/>
    </xf>
    <xf numFmtId="16" fontId="4" fillId="0" borderId="0" xfId="0" applyNumberFormat="1" applyFont="1" applyFill="1" applyBorder="1" applyAlignment="1">
      <alignment horizontal="center" wrapText="1"/>
    </xf>
    <xf numFmtId="1" fontId="9" fillId="7" borderId="3" xfId="0" applyNumberFormat="1" applyFont="1" applyFill="1" applyBorder="1" applyAlignment="1">
      <alignment horizontal="center"/>
    </xf>
    <xf numFmtId="1" fontId="11" fillId="7" borderId="3" xfId="0" applyNumberFormat="1" applyFont="1" applyFill="1" applyBorder="1" applyAlignment="1">
      <alignment horizontal="center"/>
    </xf>
    <xf numFmtId="1" fontId="15" fillId="7" borderId="3" xfId="0" applyNumberFormat="1" applyFont="1" applyFill="1" applyBorder="1" applyAlignment="1">
      <alignment horizontal="center"/>
    </xf>
    <xf numFmtId="0" fontId="15" fillId="11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7" xfId="0" applyNumberFormat="1" applyBorder="1" applyAlignment="1">
      <alignment/>
    </xf>
    <xf numFmtId="1" fontId="0" fillId="0" borderId="7" xfId="0" applyNumberFormat="1" applyBorder="1" applyAlignment="1">
      <alignment horizontal="center"/>
    </xf>
    <xf numFmtId="1" fontId="0" fillId="11" borderId="7" xfId="0" applyNumberForma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1" fillId="11" borderId="0" xfId="0" applyFont="1" applyFill="1" applyAlignment="1">
      <alignment horizontal="center" vertical="center" wrapText="1"/>
    </xf>
    <xf numFmtId="0" fontId="7" fillId="7" borderId="0" xfId="0" applyFont="1" applyFill="1" applyAlignment="1">
      <alignment horizontal="center" textRotation="75"/>
    </xf>
    <xf numFmtId="0" fontId="0" fillId="0" borderId="0" xfId="0" applyAlignment="1">
      <alignment horizontal="center"/>
    </xf>
    <xf numFmtId="0" fontId="5" fillId="5" borderId="0" xfId="0" applyFont="1" applyFill="1" applyAlignment="1">
      <alignment horizontal="center" wrapText="1"/>
    </xf>
    <xf numFmtId="0" fontId="0" fillId="5" borderId="0" xfId="0" applyFill="1" applyAlignment="1">
      <alignment horizontal="center" wrapText="1"/>
    </xf>
    <xf numFmtId="16" fontId="4" fillId="5" borderId="0" xfId="0" applyNumberFormat="1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66675</xdr:rowOff>
    </xdr:from>
    <xdr:to>
      <xdr:col>1</xdr:col>
      <xdr:colOff>0</xdr:colOff>
      <xdr:row>15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1181100" y="752475"/>
          <a:ext cx="0" cy="162877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FF00"/>
              </a:solidFill>
              <a:latin typeface="Arial Black"/>
              <a:cs typeface="Arial Black"/>
            </a:rPr>
            <a:t>X-mas</a:t>
          </a:r>
        </a:p>
      </xdr:txBody>
    </xdr:sp>
    <xdr:clientData/>
  </xdr:twoCellAnchor>
  <xdr:twoCellAnchor>
    <xdr:from>
      <xdr:col>1</xdr:col>
      <xdr:colOff>0</xdr:colOff>
      <xdr:row>11</xdr:row>
      <xdr:rowOff>66675</xdr:rowOff>
    </xdr:from>
    <xdr:to>
      <xdr:col>1</xdr:col>
      <xdr:colOff>0</xdr:colOff>
      <xdr:row>22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181100" y="1657350"/>
          <a:ext cx="0" cy="192405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FF00"/>
              </a:solidFill>
              <a:latin typeface="Arial Black"/>
              <a:cs typeface="Arial Black"/>
            </a:rPr>
            <a:t>Break!!</a:t>
          </a:r>
        </a:p>
      </xdr:txBody>
    </xdr:sp>
    <xdr:clientData/>
  </xdr:twoCellAnchor>
  <xdr:twoCellAnchor>
    <xdr:from>
      <xdr:col>1</xdr:col>
      <xdr:colOff>0</xdr:colOff>
      <xdr:row>7</xdr:row>
      <xdr:rowOff>19050</xdr:rowOff>
    </xdr:from>
    <xdr:to>
      <xdr:col>1</xdr:col>
      <xdr:colOff>0</xdr:colOff>
      <xdr:row>19</xdr:row>
      <xdr:rowOff>57150</xdr:rowOff>
    </xdr:to>
    <xdr:sp>
      <xdr:nvSpPr>
        <xdr:cNvPr id="3" name="AutoShape 3"/>
        <xdr:cNvSpPr>
          <a:spLocks/>
        </xdr:cNvSpPr>
      </xdr:nvSpPr>
      <xdr:spPr>
        <a:xfrm>
          <a:off x="1181100" y="885825"/>
          <a:ext cx="0" cy="220980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FF"/>
              </a:solidFill>
              <a:latin typeface="Arial Black"/>
              <a:cs typeface="Arial Black"/>
            </a:rPr>
            <a:t>Regents Week</a:t>
          </a:r>
        </a:p>
      </xdr:txBody>
    </xdr:sp>
    <xdr:clientData/>
  </xdr:twoCellAnchor>
  <xdr:twoCellAnchor>
    <xdr:from>
      <xdr:col>23</xdr:col>
      <xdr:colOff>114300</xdr:colOff>
      <xdr:row>8</xdr:row>
      <xdr:rowOff>95250</xdr:rowOff>
    </xdr:from>
    <xdr:to>
      <xdr:col>27</xdr:col>
      <xdr:colOff>514350</xdr:colOff>
      <xdr:row>15</xdr:row>
      <xdr:rowOff>9525</xdr:rowOff>
    </xdr:to>
    <xdr:sp>
      <xdr:nvSpPr>
        <xdr:cNvPr id="4" name="AutoShape 4"/>
        <xdr:cNvSpPr>
          <a:spLocks/>
        </xdr:cNvSpPr>
      </xdr:nvSpPr>
      <xdr:spPr>
        <a:xfrm rot="19604348">
          <a:off x="12411075" y="1143000"/>
          <a:ext cx="2838450" cy="1181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Impact"/>
              <a:cs typeface="Impact"/>
            </a:rPr>
            <a:t>Winter
Break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7"/>
  <sheetViews>
    <sheetView workbookViewId="0" topLeftCell="B12">
      <selection activeCell="AL14" sqref="AL14:AL27"/>
    </sheetView>
  </sheetViews>
  <sheetFormatPr defaultColWidth="9.140625" defaultRowHeight="12.75"/>
  <cols>
    <col min="1" max="1" width="10.28125" style="3" customWidth="1"/>
    <col min="2" max="2" width="19.57421875" style="3" customWidth="1"/>
    <col min="3" max="4" width="9.421875" style="3" customWidth="1"/>
    <col min="5" max="5" width="17.8515625" style="3" customWidth="1"/>
    <col min="6" max="6" width="4.57421875" style="3" customWidth="1"/>
    <col min="7" max="10" width="4.57421875" style="25" customWidth="1"/>
    <col min="11" max="13" width="4.57421875" style="4" customWidth="1"/>
    <col min="14" max="14" width="4.57421875" style="13" customWidth="1"/>
    <col min="15" max="15" width="4.57421875" style="4" customWidth="1"/>
    <col min="16" max="16" width="1.1484375" style="4" customWidth="1"/>
    <col min="17" max="17" width="5.8515625" style="4" hidden="1" customWidth="1"/>
    <col min="18" max="23" width="4.28125" style="4" hidden="1" customWidth="1"/>
    <col min="24" max="26" width="5.8515625" style="4" hidden="1" customWidth="1"/>
    <col min="27" max="27" width="4.28125" style="4" hidden="1" customWidth="1"/>
    <col min="28" max="29" width="5.8515625" style="4" hidden="1" customWidth="1"/>
    <col min="30" max="30" width="8.421875" style="4" hidden="1" customWidth="1"/>
    <col min="31" max="31" width="9.00390625" style="4" hidden="1" customWidth="1"/>
    <col min="32" max="32" width="8.421875" style="4" hidden="1" customWidth="1"/>
    <col min="33" max="34" width="6.28125" style="4" hidden="1" customWidth="1"/>
    <col min="35" max="35" width="14.7109375" style="4" hidden="1" customWidth="1"/>
    <col min="36" max="36" width="4.8515625" style="4" customWidth="1"/>
    <col min="37" max="37" width="8.00390625" style="13" customWidth="1"/>
    <col min="38" max="38" width="18.8515625" style="3" customWidth="1"/>
    <col min="39" max="39" width="9.00390625" style="3" customWidth="1"/>
    <col min="40" max="40" width="1.421875" style="0" customWidth="1"/>
    <col min="41" max="44" width="5.7109375" style="4" customWidth="1"/>
    <col min="45" max="45" width="19.140625" style="4" customWidth="1"/>
    <col min="46" max="70" width="9.140625" style="2" customWidth="1"/>
  </cols>
  <sheetData>
    <row r="1" spans="5:70" ht="27.75" customHeight="1">
      <c r="E1" s="6"/>
      <c r="G1" s="100" t="s">
        <v>30</v>
      </c>
      <c r="H1" s="100"/>
      <c r="I1" s="100"/>
      <c r="J1" s="100"/>
      <c r="K1" s="100"/>
      <c r="L1" s="50"/>
      <c r="M1" s="2"/>
      <c r="N1" s="7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/>
      <c r="AD1"/>
      <c r="AE1"/>
      <c r="AF1"/>
      <c r="AG1"/>
      <c r="AH1"/>
      <c r="AI1"/>
      <c r="AJ1"/>
      <c r="AK1" s="2"/>
      <c r="AL1"/>
      <c r="AM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1:37" ht="12.75">
      <c r="A2" s="15"/>
      <c r="B2" s="16" t="s">
        <v>0</v>
      </c>
      <c r="C2" s="4"/>
      <c r="D2" s="4"/>
      <c r="E2" s="4"/>
      <c r="F2" s="4"/>
      <c r="N2" s="10"/>
      <c r="AK2" s="10"/>
    </row>
    <row r="3" spans="1:37" ht="12.75">
      <c r="A3" s="10" t="s">
        <v>11</v>
      </c>
      <c r="B3" s="16" t="s">
        <v>13</v>
      </c>
      <c r="C3" s="4"/>
      <c r="D3" s="4"/>
      <c r="E3" s="4"/>
      <c r="F3" s="4"/>
      <c r="N3" s="10"/>
      <c r="AK3" s="10"/>
    </row>
    <row r="4" spans="1:37" ht="12.75">
      <c r="A4" s="23"/>
      <c r="B4" s="16" t="s">
        <v>8</v>
      </c>
      <c r="C4" s="4"/>
      <c r="D4" s="4"/>
      <c r="E4" s="4"/>
      <c r="F4" s="4"/>
      <c r="N4" s="10"/>
      <c r="AK4" s="10"/>
    </row>
    <row r="5" spans="1:37" ht="12.75">
      <c r="A5" s="14"/>
      <c r="B5" s="16" t="s">
        <v>2</v>
      </c>
      <c r="C5" s="4"/>
      <c r="D5" s="4"/>
      <c r="E5" s="4"/>
      <c r="F5" s="4"/>
      <c r="N5" s="10"/>
      <c r="AK5" s="10"/>
    </row>
    <row r="6" spans="1:37" ht="12.75">
      <c r="A6" s="21"/>
      <c r="B6" s="16" t="s">
        <v>7</v>
      </c>
      <c r="C6" s="4"/>
      <c r="D6" s="4"/>
      <c r="E6" s="4"/>
      <c r="F6" s="4"/>
      <c r="N6" s="10"/>
      <c r="AK6" s="10"/>
    </row>
    <row r="7" spans="1:37" ht="12.75">
      <c r="A7" s="20"/>
      <c r="B7" s="16" t="s">
        <v>6</v>
      </c>
      <c r="C7" s="4"/>
      <c r="D7" s="4"/>
      <c r="E7" s="4"/>
      <c r="F7" s="4"/>
      <c r="N7" s="10"/>
      <c r="AK7" s="10"/>
    </row>
    <row r="8" spans="1:37" ht="12.75">
      <c r="A8" s="17"/>
      <c r="B8" s="16" t="s">
        <v>12</v>
      </c>
      <c r="C8" s="4"/>
      <c r="D8" s="4"/>
      <c r="E8" s="4"/>
      <c r="F8" s="4"/>
      <c r="N8" s="10"/>
      <c r="AK8" s="10"/>
    </row>
    <row r="9" spans="1:37" ht="12.75">
      <c r="A9" s="18"/>
      <c r="B9" s="16" t="s">
        <v>3</v>
      </c>
      <c r="C9" s="4"/>
      <c r="D9" s="4"/>
      <c r="E9" s="4"/>
      <c r="F9" s="4"/>
      <c r="N9" s="10"/>
      <c r="AK9" s="10"/>
    </row>
    <row r="10" spans="1:37" ht="12.75">
      <c r="A10" s="19"/>
      <c r="B10" s="16" t="s">
        <v>4</v>
      </c>
      <c r="C10" s="4"/>
      <c r="D10" s="4"/>
      <c r="E10" s="4"/>
      <c r="F10" s="4"/>
      <c r="N10" s="10"/>
      <c r="AK10" s="10"/>
    </row>
    <row r="11" spans="1:70" s="47" customFormat="1" ht="158.25" customHeight="1">
      <c r="A11" s="6"/>
      <c r="B11" s="26"/>
      <c r="C11" s="26" t="s">
        <v>9</v>
      </c>
      <c r="D11" s="22" t="s">
        <v>68</v>
      </c>
      <c r="E11" s="22" t="s">
        <v>82</v>
      </c>
      <c r="F11" s="22" t="s">
        <v>72</v>
      </c>
      <c r="G11" s="22" t="s">
        <v>73</v>
      </c>
      <c r="H11" s="22" t="s">
        <v>75</v>
      </c>
      <c r="I11" s="22" t="s">
        <v>76</v>
      </c>
      <c r="J11" s="22" t="s">
        <v>78</v>
      </c>
      <c r="K11" s="22" t="s">
        <v>79</v>
      </c>
      <c r="L11" s="22" t="s">
        <v>80</v>
      </c>
      <c r="M11" s="69" t="s">
        <v>81</v>
      </c>
      <c r="N11" s="69" t="s">
        <v>83</v>
      </c>
      <c r="O11" s="22" t="s">
        <v>84</v>
      </c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7" t="s">
        <v>14</v>
      </c>
      <c r="AK11" s="11"/>
      <c r="AL11" s="6"/>
      <c r="AM11" s="6"/>
      <c r="AO11" s="101" t="s">
        <v>15</v>
      </c>
      <c r="AP11" s="101" t="s">
        <v>16</v>
      </c>
      <c r="AQ11" s="101" t="s">
        <v>17</v>
      </c>
      <c r="AR11" s="101" t="s">
        <v>19</v>
      </c>
      <c r="AS11" s="101" t="s">
        <v>18</v>
      </c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</row>
    <row r="12" spans="1:70" s="7" customFormat="1" ht="28.5" customHeight="1">
      <c r="A12" s="5"/>
      <c r="B12" s="26"/>
      <c r="C12" s="26" t="s">
        <v>10</v>
      </c>
      <c r="D12" s="60">
        <v>39113</v>
      </c>
      <c r="E12" s="42"/>
      <c r="F12" s="42">
        <v>39091</v>
      </c>
      <c r="G12" s="42">
        <v>39126</v>
      </c>
      <c r="H12" s="42">
        <v>39142</v>
      </c>
      <c r="I12" s="42">
        <v>39143</v>
      </c>
      <c r="J12" s="42">
        <v>39143</v>
      </c>
      <c r="K12" s="42">
        <v>39143</v>
      </c>
      <c r="L12" s="42">
        <v>39146</v>
      </c>
      <c r="M12" s="70">
        <v>39150</v>
      </c>
      <c r="N12" s="73">
        <v>39154</v>
      </c>
      <c r="O12" s="42">
        <v>39156</v>
      </c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28"/>
      <c r="AK12" s="49" t="s">
        <v>23</v>
      </c>
      <c r="AL12" s="5"/>
      <c r="AM12" s="5"/>
      <c r="AO12" s="102"/>
      <c r="AP12" s="102"/>
      <c r="AQ12" s="102"/>
      <c r="AR12" s="102"/>
      <c r="AS12" s="102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</row>
    <row r="13" spans="1:70" s="7" customFormat="1" ht="29.25" customHeight="1" thickBot="1">
      <c r="A13" s="8" t="s">
        <v>1</v>
      </c>
      <c r="B13" s="8" t="s">
        <v>5</v>
      </c>
      <c r="C13" s="51" t="s">
        <v>21</v>
      </c>
      <c r="D13" s="61">
        <v>25</v>
      </c>
      <c r="E13" s="9"/>
      <c r="F13" s="9">
        <v>150</v>
      </c>
      <c r="G13" s="9">
        <v>60</v>
      </c>
      <c r="H13" s="9">
        <v>50</v>
      </c>
      <c r="I13" s="9">
        <v>150</v>
      </c>
      <c r="J13" s="9">
        <v>50</v>
      </c>
      <c r="K13" s="9">
        <v>20</v>
      </c>
      <c r="L13" s="9">
        <v>50</v>
      </c>
      <c r="M13" s="71">
        <v>50</v>
      </c>
      <c r="N13" s="74">
        <v>50</v>
      </c>
      <c r="O13" s="9">
        <v>200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29"/>
      <c r="AK13" s="12">
        <f>SUM(D13:AJ13)</f>
        <v>855</v>
      </c>
      <c r="AL13" s="8" t="s">
        <v>5</v>
      </c>
      <c r="AM13" s="8" t="s">
        <v>1</v>
      </c>
      <c r="AO13" s="102"/>
      <c r="AP13" s="102"/>
      <c r="AQ13" s="102"/>
      <c r="AR13" s="102"/>
      <c r="AS13" s="102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</row>
    <row r="14" spans="1:45" ht="15" customHeight="1" thickTop="1">
      <c r="A14" s="6" t="s">
        <v>35</v>
      </c>
      <c r="B14" s="6"/>
      <c r="C14" s="6"/>
      <c r="D14" s="6">
        <v>25</v>
      </c>
      <c r="E14" s="6" t="s">
        <v>65</v>
      </c>
      <c r="F14" s="6">
        <v>150</v>
      </c>
      <c r="G14" s="6">
        <v>59</v>
      </c>
      <c r="H14" s="6">
        <v>30</v>
      </c>
      <c r="I14" s="6">
        <v>106</v>
      </c>
      <c r="J14" s="6">
        <v>50</v>
      </c>
      <c r="K14" s="6">
        <v>19</v>
      </c>
      <c r="L14" s="6">
        <v>50</v>
      </c>
      <c r="M14" s="37">
        <v>45</v>
      </c>
      <c r="N14" s="11">
        <v>47</v>
      </c>
      <c r="O14" s="6">
        <v>113</v>
      </c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30"/>
      <c r="AK14" s="24">
        <f>((SUM(D14:AJ14))/(AK13-0))*100+1</f>
        <v>82.16959064327486</v>
      </c>
      <c r="AL14" s="6"/>
      <c r="AM14" s="6" t="s">
        <v>35</v>
      </c>
      <c r="AO14" s="33">
        <f aca="true" t="shared" si="0" ref="AO14:AO35">AK14</f>
        <v>82.16959064327486</v>
      </c>
      <c r="AP14" s="32"/>
      <c r="AQ14" s="33"/>
      <c r="AR14" s="35"/>
      <c r="AS14" s="34"/>
    </row>
    <row r="15" spans="1:70" s="1" customFormat="1" ht="15" customHeight="1">
      <c r="A15" s="6" t="s">
        <v>37</v>
      </c>
      <c r="B15" s="6"/>
      <c r="C15" s="6"/>
      <c r="D15" s="6">
        <v>25</v>
      </c>
      <c r="E15" s="6" t="s">
        <v>66</v>
      </c>
      <c r="F15" s="64" t="s">
        <v>74</v>
      </c>
      <c r="G15" s="64" t="s">
        <v>74</v>
      </c>
      <c r="H15" s="64" t="s">
        <v>74</v>
      </c>
      <c r="I15" s="64" t="s">
        <v>74</v>
      </c>
      <c r="J15" s="64" t="s">
        <v>74</v>
      </c>
      <c r="K15" s="64" t="s">
        <v>74</v>
      </c>
      <c r="L15" s="64" t="s">
        <v>74</v>
      </c>
      <c r="M15" s="64" t="s">
        <v>74</v>
      </c>
      <c r="N15" s="64" t="s">
        <v>74</v>
      </c>
      <c r="O15" s="64" t="s">
        <v>74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30"/>
      <c r="AK15" s="62">
        <f>(((SUM(D15:AJ15))/(AK13-130))*100)</f>
        <v>3.4482758620689653</v>
      </c>
      <c r="AL15" s="6"/>
      <c r="AM15" s="6" t="s">
        <v>37</v>
      </c>
      <c r="AN15" s="2"/>
      <c r="AO15" s="33">
        <f t="shared" si="0"/>
        <v>3.4482758620689653</v>
      </c>
      <c r="AP15" s="32"/>
      <c r="AQ15" s="33"/>
      <c r="AR15" s="35"/>
      <c r="AS15" s="34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45" ht="15" customHeight="1">
      <c r="A16" s="6">
        <v>11245</v>
      </c>
      <c r="B16" s="6"/>
      <c r="C16" s="6"/>
      <c r="D16" s="6">
        <v>25</v>
      </c>
      <c r="E16" s="6" t="s">
        <v>63</v>
      </c>
      <c r="F16" s="64" t="s">
        <v>74</v>
      </c>
      <c r="G16" s="64" t="s">
        <v>74</v>
      </c>
      <c r="H16" s="64" t="s">
        <v>74</v>
      </c>
      <c r="I16" s="64" t="s">
        <v>74</v>
      </c>
      <c r="J16" s="64" t="s">
        <v>74</v>
      </c>
      <c r="K16" s="64" t="s">
        <v>74</v>
      </c>
      <c r="L16" s="64" t="s">
        <v>74</v>
      </c>
      <c r="M16" s="64" t="s">
        <v>74</v>
      </c>
      <c r="N16" s="64" t="s">
        <v>74</v>
      </c>
      <c r="O16" s="64" t="s">
        <v>74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30"/>
      <c r="AK16" s="62">
        <f>((SUM(D16:AJ16))/(AK13-130))*100</f>
        <v>3.4482758620689653</v>
      </c>
      <c r="AL16" s="6"/>
      <c r="AM16" s="6">
        <v>11245</v>
      </c>
      <c r="AN16" s="2"/>
      <c r="AO16" s="33">
        <f t="shared" si="0"/>
        <v>3.4482758620689653</v>
      </c>
      <c r="AP16" s="32"/>
      <c r="AQ16" s="33"/>
      <c r="AR16" s="35"/>
      <c r="AS16" s="34"/>
    </row>
    <row r="17" spans="1:45" ht="15" customHeight="1">
      <c r="A17" s="6" t="s">
        <v>40</v>
      </c>
      <c r="B17" s="6"/>
      <c r="C17" s="6"/>
      <c r="D17" s="6">
        <v>25</v>
      </c>
      <c r="E17" s="6" t="s">
        <v>60</v>
      </c>
      <c r="F17" s="6">
        <v>150</v>
      </c>
      <c r="G17" s="6">
        <v>59</v>
      </c>
      <c r="H17" s="6">
        <v>36</v>
      </c>
      <c r="I17" s="6">
        <v>100</v>
      </c>
      <c r="J17" s="6">
        <v>40</v>
      </c>
      <c r="K17" s="6">
        <v>8</v>
      </c>
      <c r="L17" s="6">
        <v>40</v>
      </c>
      <c r="M17" s="37">
        <v>47</v>
      </c>
      <c r="N17" s="11">
        <v>38</v>
      </c>
      <c r="O17" s="6">
        <v>111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30"/>
      <c r="AK17" s="24">
        <f>((SUM(D17:AJ17))/(AK13-0))*100+2</f>
        <v>78.49122807017544</v>
      </c>
      <c r="AL17" s="6"/>
      <c r="AM17" s="6" t="s">
        <v>40</v>
      </c>
      <c r="AO17" s="33">
        <f t="shared" si="0"/>
        <v>78.49122807017544</v>
      </c>
      <c r="AP17" s="32"/>
      <c r="AQ17" s="33"/>
      <c r="AR17" s="35"/>
      <c r="AS17" s="34"/>
    </row>
    <row r="18" spans="1:45" s="2" customFormat="1" ht="15" customHeight="1">
      <c r="A18" s="6">
        <v>10491</v>
      </c>
      <c r="B18" s="6"/>
      <c r="C18" s="6"/>
      <c r="D18" s="6">
        <v>25</v>
      </c>
      <c r="E18" s="6" t="s">
        <v>62</v>
      </c>
      <c r="F18" s="6">
        <v>75</v>
      </c>
      <c r="G18" s="6">
        <v>52</v>
      </c>
      <c r="H18" s="6">
        <v>30</v>
      </c>
      <c r="I18" s="6">
        <v>136</v>
      </c>
      <c r="J18" s="6">
        <v>40</v>
      </c>
      <c r="K18" s="6">
        <v>19</v>
      </c>
      <c r="L18" s="6">
        <v>50</v>
      </c>
      <c r="M18" s="6">
        <v>46</v>
      </c>
      <c r="N18" s="11">
        <v>44</v>
      </c>
      <c r="O18" s="6">
        <v>163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30"/>
      <c r="AK18" s="24">
        <f>((SUM(D18:AJ18))/(AK13-0))*100</f>
        <v>79.53216374269006</v>
      </c>
      <c r="AL18" s="6"/>
      <c r="AM18" s="6">
        <v>10491</v>
      </c>
      <c r="AO18" s="33">
        <f t="shared" si="0"/>
        <v>79.53216374269006</v>
      </c>
      <c r="AP18" s="32"/>
      <c r="AQ18" s="33"/>
      <c r="AR18" s="35"/>
      <c r="AS18" s="34"/>
    </row>
    <row r="19" spans="1:45" s="2" customFormat="1" ht="15" customHeight="1">
      <c r="A19" s="6">
        <v>11693</v>
      </c>
      <c r="B19" s="6"/>
      <c r="C19" s="6"/>
      <c r="D19" s="6">
        <v>25</v>
      </c>
      <c r="E19" s="6" t="s">
        <v>56</v>
      </c>
      <c r="F19" s="6">
        <v>150</v>
      </c>
      <c r="G19" s="6">
        <v>45</v>
      </c>
      <c r="H19" s="6">
        <v>30</v>
      </c>
      <c r="I19" s="6">
        <v>88</v>
      </c>
      <c r="J19" s="6">
        <v>40</v>
      </c>
      <c r="K19" s="6">
        <v>16</v>
      </c>
      <c r="L19" s="6">
        <v>40</v>
      </c>
      <c r="M19" s="6">
        <v>41</v>
      </c>
      <c r="N19" s="11">
        <v>40</v>
      </c>
      <c r="O19" s="6">
        <v>131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30"/>
      <c r="AK19" s="24">
        <f>((SUM(D19:AJ19))/(AK13-0))*100</f>
        <v>75.55555555555556</v>
      </c>
      <c r="AL19" s="6"/>
      <c r="AM19" s="6">
        <v>11693</v>
      </c>
      <c r="AO19" s="33">
        <f t="shared" si="0"/>
        <v>75.55555555555556</v>
      </c>
      <c r="AP19" s="32"/>
      <c r="AQ19" s="33"/>
      <c r="AR19" s="35"/>
      <c r="AS19" s="34"/>
    </row>
    <row r="20" spans="1:70" s="1" customFormat="1" ht="15" customHeight="1">
      <c r="A20" s="6">
        <v>10224</v>
      </c>
      <c r="B20" s="6"/>
      <c r="C20" s="6"/>
      <c r="D20" s="6">
        <v>25</v>
      </c>
      <c r="E20" s="6" t="s">
        <v>59</v>
      </c>
      <c r="F20" s="6">
        <v>150</v>
      </c>
      <c r="G20" s="6">
        <v>56</v>
      </c>
      <c r="H20" s="6">
        <v>25</v>
      </c>
      <c r="I20" s="6">
        <v>126</v>
      </c>
      <c r="J20" s="6">
        <v>50</v>
      </c>
      <c r="K20" s="6">
        <v>15</v>
      </c>
      <c r="L20" s="6">
        <v>40</v>
      </c>
      <c r="M20" s="6">
        <v>48</v>
      </c>
      <c r="N20" s="11">
        <v>44</v>
      </c>
      <c r="O20" s="6">
        <v>140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30"/>
      <c r="AK20" s="24">
        <f>(((SUM(D20:AJ20))/(AK13-0))*100)+1</f>
        <v>85.09356725146199</v>
      </c>
      <c r="AL20" s="6"/>
      <c r="AM20" s="6">
        <v>10224</v>
      </c>
      <c r="AN20" s="2"/>
      <c r="AO20" s="33">
        <f t="shared" si="0"/>
        <v>85.09356725146199</v>
      </c>
      <c r="AP20" s="32"/>
      <c r="AQ20" s="33"/>
      <c r="AR20" s="35"/>
      <c r="AS20" s="34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1:45" s="2" customFormat="1" ht="15" customHeight="1">
      <c r="A21" s="6" t="s">
        <v>45</v>
      </c>
      <c r="B21" s="6"/>
      <c r="C21" s="6"/>
      <c r="D21" s="6">
        <v>25</v>
      </c>
      <c r="E21" s="6" t="s">
        <v>61</v>
      </c>
      <c r="F21" s="6">
        <v>150</v>
      </c>
      <c r="G21" s="6">
        <v>58</v>
      </c>
      <c r="H21" s="6">
        <v>35</v>
      </c>
      <c r="I21" s="6">
        <v>65</v>
      </c>
      <c r="J21" s="6">
        <v>40</v>
      </c>
      <c r="K21" s="6">
        <v>12</v>
      </c>
      <c r="L21" s="6">
        <v>50</v>
      </c>
      <c r="M21" s="6">
        <v>37</v>
      </c>
      <c r="N21" s="18" t="s">
        <v>74</v>
      </c>
      <c r="O21" s="6">
        <v>70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30"/>
      <c r="AK21" s="24">
        <f>((SUM(D21:AJ21))/(AK13-50))*100+3</f>
        <v>70.32919254658385</v>
      </c>
      <c r="AL21" s="6"/>
      <c r="AM21" s="6" t="s">
        <v>45</v>
      </c>
      <c r="AO21" s="33">
        <f t="shared" si="0"/>
        <v>70.32919254658385</v>
      </c>
      <c r="AP21" s="32"/>
      <c r="AQ21" s="33"/>
      <c r="AR21" s="35"/>
      <c r="AS21" s="34"/>
    </row>
    <row r="22" spans="1:45" ht="15" customHeight="1">
      <c r="A22" s="6" t="s">
        <v>47</v>
      </c>
      <c r="B22" s="6"/>
      <c r="C22" s="6"/>
      <c r="D22" s="6">
        <v>25</v>
      </c>
      <c r="E22" s="6" t="s">
        <v>64</v>
      </c>
      <c r="F22" s="6">
        <v>150</v>
      </c>
      <c r="G22" s="63">
        <v>0</v>
      </c>
      <c r="H22" s="6">
        <v>30</v>
      </c>
      <c r="I22" s="6">
        <v>85</v>
      </c>
      <c r="J22" s="6">
        <v>45</v>
      </c>
      <c r="K22" s="6">
        <v>12</v>
      </c>
      <c r="L22" s="6">
        <v>40</v>
      </c>
      <c r="M22" s="6">
        <v>46</v>
      </c>
      <c r="N22" s="11">
        <v>39</v>
      </c>
      <c r="O22" s="6">
        <v>151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30"/>
      <c r="AK22" s="24">
        <f>((SUM(D22:AJ22))/(AK13-0))*100+2</f>
        <v>74.86549707602339</v>
      </c>
      <c r="AL22" s="6"/>
      <c r="AM22" s="6" t="s">
        <v>47</v>
      </c>
      <c r="AO22" s="33">
        <f t="shared" si="0"/>
        <v>74.86549707602339</v>
      </c>
      <c r="AP22" s="32"/>
      <c r="AQ22" s="33"/>
      <c r="AR22" s="35"/>
      <c r="AS22" s="34"/>
    </row>
    <row r="23" spans="1:45" ht="15" customHeight="1">
      <c r="A23" s="6" t="s">
        <v>53</v>
      </c>
      <c r="B23" s="6"/>
      <c r="C23" s="6"/>
      <c r="D23" s="6">
        <v>25</v>
      </c>
      <c r="E23" s="6" t="s">
        <v>55</v>
      </c>
      <c r="F23" s="6">
        <v>50</v>
      </c>
      <c r="G23" s="64" t="s">
        <v>74</v>
      </c>
      <c r="H23" s="6">
        <v>24</v>
      </c>
      <c r="I23" s="6">
        <v>142</v>
      </c>
      <c r="J23" s="63">
        <v>0</v>
      </c>
      <c r="K23" s="64" t="s">
        <v>74</v>
      </c>
      <c r="L23" s="63">
        <v>0</v>
      </c>
      <c r="M23" s="6">
        <v>35</v>
      </c>
      <c r="N23" s="11">
        <v>35</v>
      </c>
      <c r="O23" s="6">
        <v>211</v>
      </c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30"/>
      <c r="AK23" s="24">
        <f>((SUM(D23:AJ23))/(AK13-80))*100</f>
        <v>67.35483870967742</v>
      </c>
      <c r="AL23" s="6"/>
      <c r="AM23" s="6" t="s">
        <v>53</v>
      </c>
      <c r="AO23" s="33">
        <f>AK23</f>
        <v>67.35483870967742</v>
      </c>
      <c r="AP23" s="32"/>
      <c r="AQ23" s="33"/>
      <c r="AR23" s="35"/>
      <c r="AS23" s="34"/>
    </row>
    <row r="24" spans="1:45" ht="16.5" customHeight="1">
      <c r="A24" s="6">
        <v>11229</v>
      </c>
      <c r="B24" s="6"/>
      <c r="C24" s="6"/>
      <c r="D24" s="6">
        <v>25</v>
      </c>
      <c r="E24" s="6" t="s">
        <v>57</v>
      </c>
      <c r="F24" s="6">
        <v>25</v>
      </c>
      <c r="G24" s="64" t="s">
        <v>74</v>
      </c>
      <c r="H24" s="6">
        <v>30</v>
      </c>
      <c r="I24" s="6">
        <v>129</v>
      </c>
      <c r="J24" s="63">
        <v>0</v>
      </c>
      <c r="K24" s="6">
        <v>19</v>
      </c>
      <c r="L24" s="64" t="s">
        <v>74</v>
      </c>
      <c r="M24" s="6">
        <v>44</v>
      </c>
      <c r="N24" s="11">
        <v>44</v>
      </c>
      <c r="O24" s="6">
        <v>162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30"/>
      <c r="AK24" s="24">
        <f>((SUM(D24:AJ24))/(AK13-110))*100+2</f>
        <v>66.16107382550335</v>
      </c>
      <c r="AL24" s="6"/>
      <c r="AM24" s="6">
        <v>11229</v>
      </c>
      <c r="AO24" s="33">
        <f t="shared" si="0"/>
        <v>66.16107382550335</v>
      </c>
      <c r="AP24" s="32"/>
      <c r="AQ24" s="33"/>
      <c r="AR24" s="35"/>
      <c r="AS24" s="34"/>
    </row>
    <row r="25" spans="1:45" ht="15" customHeight="1">
      <c r="A25" s="6" t="s">
        <v>50</v>
      </c>
      <c r="B25" s="6"/>
      <c r="C25" s="6"/>
      <c r="D25" s="6">
        <v>25</v>
      </c>
      <c r="E25" s="6" t="s">
        <v>58</v>
      </c>
      <c r="F25" s="6">
        <v>150</v>
      </c>
      <c r="G25" s="63">
        <v>0</v>
      </c>
      <c r="H25" s="6">
        <v>20</v>
      </c>
      <c r="I25" s="6">
        <v>41</v>
      </c>
      <c r="J25" s="6">
        <v>45</v>
      </c>
      <c r="K25" s="6">
        <v>19</v>
      </c>
      <c r="L25" s="6">
        <v>40</v>
      </c>
      <c r="M25" s="6">
        <v>46</v>
      </c>
      <c r="N25" s="11">
        <v>40</v>
      </c>
      <c r="O25" s="6">
        <v>96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30"/>
      <c r="AK25" s="24">
        <f>((SUM(D25:AJ25))/(AK13-0))*100+4</f>
        <v>65.05263157894737</v>
      </c>
      <c r="AL25" s="6"/>
      <c r="AM25" s="6" t="s">
        <v>50</v>
      </c>
      <c r="AO25" s="33">
        <f t="shared" si="0"/>
        <v>65.05263157894737</v>
      </c>
      <c r="AP25" s="32"/>
      <c r="AQ25" s="33"/>
      <c r="AR25" s="35"/>
      <c r="AS25" s="34"/>
    </row>
    <row r="26" spans="1:45" ht="15" customHeight="1">
      <c r="A26" s="6" t="s">
        <v>52</v>
      </c>
      <c r="B26" s="6"/>
      <c r="C26" s="6"/>
      <c r="D26" s="6">
        <v>25</v>
      </c>
      <c r="E26" s="6" t="s">
        <v>54</v>
      </c>
      <c r="F26" s="6">
        <v>150</v>
      </c>
      <c r="G26" s="6">
        <v>59</v>
      </c>
      <c r="H26" s="6">
        <v>34</v>
      </c>
      <c r="I26" s="6">
        <v>123</v>
      </c>
      <c r="J26" s="6">
        <v>50</v>
      </c>
      <c r="K26" s="64" t="s">
        <v>74</v>
      </c>
      <c r="L26" s="6">
        <v>45</v>
      </c>
      <c r="M26" s="37">
        <v>39</v>
      </c>
      <c r="N26" s="11">
        <v>24</v>
      </c>
      <c r="O26" s="6">
        <v>157</v>
      </c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30"/>
      <c r="AK26" s="24">
        <f>(((SUM(D26:AJ26))/(AK13-20))*100)+3</f>
        <v>87.55089820359282</v>
      </c>
      <c r="AL26" s="6"/>
      <c r="AM26" s="6" t="s">
        <v>52</v>
      </c>
      <c r="AO26" s="33">
        <f t="shared" si="0"/>
        <v>87.55089820359282</v>
      </c>
      <c r="AP26" s="32"/>
      <c r="AQ26" s="33"/>
      <c r="AR26" s="35"/>
      <c r="AS26" s="34"/>
    </row>
    <row r="27" spans="1:45" s="2" customFormat="1" ht="15" customHeight="1">
      <c r="A27" s="6"/>
      <c r="B27" s="6"/>
      <c r="C27" s="6"/>
      <c r="D27" s="64" t="s">
        <v>74</v>
      </c>
      <c r="E27" s="6"/>
      <c r="F27" s="64" t="s">
        <v>74</v>
      </c>
      <c r="G27" s="64" t="s">
        <v>74</v>
      </c>
      <c r="H27" s="6">
        <v>10</v>
      </c>
      <c r="I27" s="6">
        <v>55</v>
      </c>
      <c r="J27" s="6">
        <v>50</v>
      </c>
      <c r="K27" s="64" t="s">
        <v>74</v>
      </c>
      <c r="L27" s="64" t="s">
        <v>74</v>
      </c>
      <c r="M27" s="6">
        <v>40</v>
      </c>
      <c r="N27" s="11">
        <v>31</v>
      </c>
      <c r="O27" s="6">
        <v>156</v>
      </c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30"/>
      <c r="AK27" s="24">
        <f>(((SUM(D27:AJ27))/(AK13-305))*100)+3</f>
        <v>65.18181818181819</v>
      </c>
      <c r="AL27" s="6"/>
      <c r="AM27" s="6"/>
      <c r="AO27" s="33">
        <f t="shared" si="0"/>
        <v>65.18181818181819</v>
      </c>
      <c r="AP27" s="32"/>
      <c r="AQ27" s="33"/>
      <c r="AR27" s="35"/>
      <c r="AS27" s="34"/>
    </row>
    <row r="28" spans="1:45" ht="1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11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24"/>
      <c r="AK28" s="24"/>
      <c r="AL28" s="6"/>
      <c r="AM28" s="6"/>
      <c r="AN28" s="2"/>
      <c r="AO28" s="33">
        <f t="shared" si="0"/>
        <v>0</v>
      </c>
      <c r="AP28" s="32"/>
      <c r="AQ28" s="33"/>
      <c r="AR28" s="35"/>
      <c r="AS28" s="34"/>
    </row>
    <row r="29" spans="1:45" ht="1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11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24"/>
      <c r="AK29" s="24"/>
      <c r="AL29" s="6"/>
      <c r="AM29" s="6"/>
      <c r="AO29" s="33">
        <f t="shared" si="0"/>
        <v>0</v>
      </c>
      <c r="AP29" s="32"/>
      <c r="AQ29" s="33"/>
      <c r="AR29" s="35"/>
      <c r="AS29" s="34"/>
    </row>
    <row r="30" spans="1:45" s="2" customFormat="1" ht="1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11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24"/>
      <c r="AK30" s="24"/>
      <c r="AL30" s="6"/>
      <c r="AM30" s="6"/>
      <c r="AO30" s="33">
        <f t="shared" si="0"/>
        <v>0</v>
      </c>
      <c r="AP30" s="32"/>
      <c r="AQ30" s="33"/>
      <c r="AR30" s="35"/>
      <c r="AS30" s="34"/>
    </row>
    <row r="31" spans="1:45" s="2" customFormat="1" ht="1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11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24"/>
      <c r="AK31" s="24"/>
      <c r="AL31" s="6"/>
      <c r="AM31" s="6"/>
      <c r="AO31" s="33">
        <f t="shared" si="0"/>
        <v>0</v>
      </c>
      <c r="AP31" s="32"/>
      <c r="AQ31" s="33"/>
      <c r="AR31" s="35"/>
      <c r="AS31" s="34"/>
    </row>
    <row r="32" spans="1:45" ht="1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1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24"/>
      <c r="AK32" s="24"/>
      <c r="AL32" s="6"/>
      <c r="AM32" s="6"/>
      <c r="AO32" s="33">
        <f t="shared" si="0"/>
        <v>0</v>
      </c>
      <c r="AP32" s="32"/>
      <c r="AQ32" s="33"/>
      <c r="AR32" s="35"/>
      <c r="AS32" s="34"/>
    </row>
    <row r="33" spans="1:45" ht="1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11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24"/>
      <c r="AK33" s="24"/>
      <c r="AL33" s="6"/>
      <c r="AM33" s="6"/>
      <c r="AO33" s="33">
        <f t="shared" si="0"/>
        <v>0</v>
      </c>
      <c r="AP33" s="32"/>
      <c r="AQ33" s="33"/>
      <c r="AR33" s="35"/>
      <c r="AS33" s="34"/>
    </row>
    <row r="34" spans="1:45" ht="1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11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24"/>
      <c r="AK34" s="24"/>
      <c r="AL34" s="6"/>
      <c r="AM34" s="6"/>
      <c r="AN34" s="2"/>
      <c r="AO34" s="33">
        <f t="shared" si="0"/>
        <v>0</v>
      </c>
      <c r="AP34" s="32"/>
      <c r="AQ34" s="33"/>
      <c r="AR34" s="35"/>
      <c r="AS34" s="34"/>
    </row>
    <row r="35" spans="1:45" ht="1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11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24"/>
      <c r="AK35" s="24"/>
      <c r="AL35" s="6"/>
      <c r="AM35" s="6"/>
      <c r="AO35" s="33">
        <f t="shared" si="0"/>
        <v>0</v>
      </c>
      <c r="AP35" s="32"/>
      <c r="AQ35" s="33"/>
      <c r="AR35" s="35"/>
      <c r="AS35" s="34"/>
    </row>
    <row r="36" spans="1:45" ht="15" customHeight="1">
      <c r="A36" s="6"/>
      <c r="B36" s="6"/>
      <c r="C36" s="26"/>
      <c r="D36" s="26"/>
      <c r="E36" s="6"/>
      <c r="F36" s="6"/>
      <c r="G36" s="6"/>
      <c r="H36" s="6"/>
      <c r="I36" s="6"/>
      <c r="J36" s="6"/>
      <c r="K36" s="6"/>
      <c r="L36" s="6"/>
      <c r="M36" s="6"/>
      <c r="N36" s="11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24"/>
      <c r="AK36" s="24"/>
      <c r="AL36" s="6"/>
      <c r="AM36" s="6"/>
      <c r="AO36" s="33"/>
      <c r="AP36" s="32"/>
      <c r="AQ36" s="33"/>
      <c r="AR36" s="35"/>
      <c r="AS36" s="34"/>
    </row>
    <row r="37" spans="1:70" s="7" customFormat="1" ht="12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11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37"/>
      <c r="AK37" s="37"/>
      <c r="AL37" s="6"/>
      <c r="AM37" s="6"/>
      <c r="AO37" s="37"/>
      <c r="AP37" s="37"/>
      <c r="AQ37" s="37"/>
      <c r="AR37" s="37"/>
      <c r="AS37" s="37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</row>
  </sheetData>
  <mergeCells count="6">
    <mergeCell ref="G1:K1"/>
    <mergeCell ref="AS11:AS13"/>
    <mergeCell ref="AQ11:AQ13"/>
    <mergeCell ref="AR11:AR13"/>
    <mergeCell ref="AO11:AO13"/>
    <mergeCell ref="AP11:AP13"/>
  </mergeCells>
  <printOptions/>
  <pageMargins left="0.75" right="0.75" top="1" bottom="1" header="0.5" footer="0.5"/>
  <pageSetup fitToHeight="1" fitToWidth="1" horizontalDpi="300" verticalDpi="300" orientation="landscape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35"/>
  <sheetViews>
    <sheetView workbookViewId="0" topLeftCell="A11">
      <selection activeCell="B14" sqref="B14:B27"/>
    </sheetView>
  </sheetViews>
  <sheetFormatPr defaultColWidth="9.140625" defaultRowHeight="12.75"/>
  <cols>
    <col min="1" max="1" width="10.28125" style="3" customWidth="1"/>
    <col min="2" max="2" width="19.57421875" style="3" customWidth="1"/>
    <col min="3" max="3" width="9.421875" style="3" customWidth="1"/>
    <col min="4" max="8" width="4.57421875" style="3" customWidth="1"/>
    <col min="9" max="12" width="4.57421875" style="25" customWidth="1"/>
    <col min="13" max="25" width="4.57421875" style="4" customWidth="1"/>
    <col min="26" max="26" width="1.1484375" style="4" customWidth="1"/>
    <col min="27" max="27" width="5.8515625" style="4" hidden="1" customWidth="1"/>
    <col min="28" max="33" width="4.28125" style="4" hidden="1" customWidth="1"/>
    <col min="34" max="36" width="5.8515625" style="4" hidden="1" customWidth="1"/>
    <col min="37" max="37" width="4.28125" style="4" hidden="1" customWidth="1"/>
    <col min="38" max="39" width="5.8515625" style="4" hidden="1" customWidth="1"/>
    <col min="40" max="40" width="8.421875" style="4" hidden="1" customWidth="1"/>
    <col min="41" max="41" width="9.00390625" style="4" hidden="1" customWidth="1"/>
    <col min="42" max="42" width="8.421875" style="4" hidden="1" customWidth="1"/>
    <col min="43" max="44" width="6.28125" style="4" hidden="1" customWidth="1"/>
    <col min="45" max="45" width="14.7109375" style="4" hidden="1" customWidth="1"/>
    <col min="46" max="46" width="4.8515625" style="4" customWidth="1"/>
    <col min="47" max="47" width="8.00390625" style="13" customWidth="1"/>
    <col min="48" max="48" width="18.8515625" style="3" customWidth="1"/>
    <col min="49" max="49" width="9.00390625" style="3" customWidth="1"/>
    <col min="50" max="50" width="1.421875" style="0" customWidth="1"/>
    <col min="51" max="54" width="5.7109375" style="4" customWidth="1"/>
    <col min="55" max="55" width="19.140625" style="4" customWidth="1"/>
    <col min="56" max="80" width="9.140625" style="2" customWidth="1"/>
  </cols>
  <sheetData>
    <row r="1" spans="4:80" ht="27.75" customHeight="1">
      <c r="D1" s="6"/>
      <c r="E1" s="6"/>
      <c r="I1" s="100" t="s">
        <v>30</v>
      </c>
      <c r="J1" s="100"/>
      <c r="K1" s="100"/>
      <c r="L1" s="100"/>
      <c r="M1" s="100"/>
      <c r="N1" s="50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/>
      <c r="AN1"/>
      <c r="AO1"/>
      <c r="AP1"/>
      <c r="AQ1"/>
      <c r="AR1"/>
      <c r="AS1"/>
      <c r="AT1"/>
      <c r="AU1" s="2"/>
      <c r="AV1"/>
      <c r="AW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</row>
    <row r="2" spans="1:47" ht="12.75">
      <c r="A2" s="15"/>
      <c r="B2" s="16" t="s">
        <v>0</v>
      </c>
      <c r="C2" s="4"/>
      <c r="D2" s="4"/>
      <c r="E2" s="4"/>
      <c r="F2" s="4"/>
      <c r="G2" s="4"/>
      <c r="H2" s="4"/>
      <c r="AU2" s="10"/>
    </row>
    <row r="3" spans="1:47" ht="12.75">
      <c r="A3" s="10" t="s">
        <v>11</v>
      </c>
      <c r="B3" s="16" t="s">
        <v>13</v>
      </c>
      <c r="C3" s="4"/>
      <c r="D3" s="4"/>
      <c r="E3" s="4"/>
      <c r="F3" s="4"/>
      <c r="G3" s="4"/>
      <c r="H3" s="4"/>
      <c r="AU3" s="10"/>
    </row>
    <row r="4" spans="1:47" ht="12.75">
      <c r="A4" s="23"/>
      <c r="B4" s="16" t="s">
        <v>8</v>
      </c>
      <c r="C4" s="4"/>
      <c r="D4" s="4"/>
      <c r="E4" s="4"/>
      <c r="F4" s="4"/>
      <c r="G4" s="4"/>
      <c r="H4" s="4"/>
      <c r="AU4" s="10"/>
    </row>
    <row r="5" spans="1:47" ht="12.75">
      <c r="A5" s="14"/>
      <c r="B5" s="16" t="s">
        <v>2</v>
      </c>
      <c r="C5" s="4"/>
      <c r="D5" s="4"/>
      <c r="E5" s="4"/>
      <c r="F5" s="4"/>
      <c r="G5" s="4"/>
      <c r="H5" s="4"/>
      <c r="AU5" s="10"/>
    </row>
    <row r="6" spans="1:47" ht="12.75">
      <c r="A6" s="21"/>
      <c r="B6" s="16" t="s">
        <v>7</v>
      </c>
      <c r="C6" s="4"/>
      <c r="D6" s="4"/>
      <c r="E6" s="4"/>
      <c r="F6" s="4"/>
      <c r="G6" s="4"/>
      <c r="H6" s="4"/>
      <c r="AU6" s="10"/>
    </row>
    <row r="7" spans="1:47" ht="12.75">
      <c r="A7" s="20"/>
      <c r="B7" s="16" t="s">
        <v>6</v>
      </c>
      <c r="C7" s="4"/>
      <c r="D7" s="4"/>
      <c r="E7" s="4"/>
      <c r="F7" s="4"/>
      <c r="G7" s="4"/>
      <c r="H7" s="4"/>
      <c r="AU7" s="10"/>
    </row>
    <row r="8" spans="1:47" ht="12.75">
      <c r="A8" s="17"/>
      <c r="B8" s="16" t="s">
        <v>12</v>
      </c>
      <c r="C8" s="4"/>
      <c r="D8" s="4"/>
      <c r="E8" s="4"/>
      <c r="F8" s="4"/>
      <c r="G8" s="4"/>
      <c r="H8" s="4"/>
      <c r="AU8" s="10"/>
    </row>
    <row r="9" spans="1:47" ht="12.75">
      <c r="A9" s="18"/>
      <c r="B9" s="16" t="s">
        <v>3</v>
      </c>
      <c r="C9" s="4"/>
      <c r="D9" s="4"/>
      <c r="E9" s="4"/>
      <c r="F9" s="4"/>
      <c r="G9" s="4"/>
      <c r="H9" s="4"/>
      <c r="AU9" s="10"/>
    </row>
    <row r="10" spans="1:47" ht="12.75">
      <c r="A10" s="19"/>
      <c r="B10" s="16" t="s">
        <v>4</v>
      </c>
      <c r="C10" s="4"/>
      <c r="D10" s="4"/>
      <c r="E10" s="4"/>
      <c r="F10" s="4"/>
      <c r="G10" s="4"/>
      <c r="H10" s="4"/>
      <c r="AU10" s="10"/>
    </row>
    <row r="11" spans="1:80" s="47" customFormat="1" ht="109.5" customHeight="1">
      <c r="A11" s="6"/>
      <c r="B11" s="26"/>
      <c r="C11" s="26" t="s">
        <v>9</v>
      </c>
      <c r="D11" s="22" t="s">
        <v>85</v>
      </c>
      <c r="E11" s="22" t="s">
        <v>88</v>
      </c>
      <c r="F11" s="22" t="s">
        <v>86</v>
      </c>
      <c r="G11" s="22" t="s">
        <v>90</v>
      </c>
      <c r="H11" s="22" t="s">
        <v>91</v>
      </c>
      <c r="I11" s="22" t="s">
        <v>87</v>
      </c>
      <c r="J11" s="22" t="s">
        <v>89</v>
      </c>
      <c r="K11" s="22" t="s">
        <v>92</v>
      </c>
      <c r="L11" s="22" t="s">
        <v>93</v>
      </c>
      <c r="M11" s="22" t="s">
        <v>94</v>
      </c>
      <c r="N11" s="22" t="s">
        <v>95</v>
      </c>
      <c r="O11" s="22" t="s">
        <v>96</v>
      </c>
      <c r="P11" s="22" t="s">
        <v>102</v>
      </c>
      <c r="Q11" s="22" t="s">
        <v>100</v>
      </c>
      <c r="R11" s="22" t="s">
        <v>97</v>
      </c>
      <c r="S11" s="22" t="s">
        <v>98</v>
      </c>
      <c r="T11" s="22" t="s">
        <v>99</v>
      </c>
      <c r="U11" s="22" t="s">
        <v>101</v>
      </c>
      <c r="V11" s="22" t="s">
        <v>104</v>
      </c>
      <c r="W11" s="22" t="s">
        <v>106</v>
      </c>
      <c r="X11" s="22" t="s">
        <v>105</v>
      </c>
      <c r="Y11" s="22" t="s">
        <v>107</v>
      </c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7" t="s">
        <v>14</v>
      </c>
      <c r="AU11" s="11"/>
      <c r="AV11" s="6"/>
      <c r="AW11" s="6"/>
      <c r="AY11" s="101" t="s">
        <v>15</v>
      </c>
      <c r="AZ11" s="101" t="s">
        <v>16</v>
      </c>
      <c r="BA11" s="101" t="s">
        <v>17</v>
      </c>
      <c r="BB11" s="101" t="s">
        <v>19</v>
      </c>
      <c r="BC11" s="101" t="s">
        <v>18</v>
      </c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</row>
    <row r="12" spans="1:80" s="7" customFormat="1" ht="28.5" customHeight="1">
      <c r="A12" s="5"/>
      <c r="B12" s="26"/>
      <c r="C12" s="26" t="s">
        <v>10</v>
      </c>
      <c r="D12" s="42">
        <v>39157</v>
      </c>
      <c r="E12" s="42">
        <v>39161</v>
      </c>
      <c r="F12" s="42">
        <v>39163</v>
      </c>
      <c r="G12" s="42">
        <v>39162</v>
      </c>
      <c r="H12" s="42">
        <v>39162</v>
      </c>
      <c r="I12" s="42">
        <v>39163</v>
      </c>
      <c r="J12" s="42">
        <v>39164</v>
      </c>
      <c r="K12" s="42">
        <v>39171</v>
      </c>
      <c r="L12" s="42">
        <v>39174</v>
      </c>
      <c r="M12" s="42">
        <v>39174</v>
      </c>
      <c r="N12" s="42">
        <v>39176</v>
      </c>
      <c r="O12" s="42">
        <v>39177</v>
      </c>
      <c r="P12" s="42">
        <v>39192</v>
      </c>
      <c r="Q12" s="42">
        <v>39192</v>
      </c>
      <c r="R12" s="42">
        <v>39192</v>
      </c>
      <c r="S12" s="42">
        <v>39193</v>
      </c>
      <c r="T12" s="42">
        <v>39192</v>
      </c>
      <c r="U12" s="42">
        <v>39195</v>
      </c>
      <c r="V12" s="42">
        <v>39196</v>
      </c>
      <c r="W12" s="42">
        <v>39198</v>
      </c>
      <c r="X12" s="42">
        <v>39199</v>
      </c>
      <c r="Y12" s="42">
        <v>39202</v>
      </c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28"/>
      <c r="AU12" s="49" t="s">
        <v>23</v>
      </c>
      <c r="AV12" s="5"/>
      <c r="AW12" s="5"/>
      <c r="AY12" s="102"/>
      <c r="AZ12" s="102"/>
      <c r="BA12" s="102"/>
      <c r="BB12" s="102"/>
      <c r="BC12" s="102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</row>
    <row r="13" spans="1:80" s="7" customFormat="1" ht="29.25" customHeight="1" thickBot="1">
      <c r="A13" s="8" t="s">
        <v>1</v>
      </c>
      <c r="B13" s="8" t="s">
        <v>5</v>
      </c>
      <c r="C13" s="51" t="s">
        <v>21</v>
      </c>
      <c r="D13" s="9">
        <v>35</v>
      </c>
      <c r="E13" s="9">
        <v>50</v>
      </c>
      <c r="F13" s="9">
        <v>50</v>
      </c>
      <c r="G13" s="9">
        <v>40</v>
      </c>
      <c r="H13" s="9">
        <v>25</v>
      </c>
      <c r="I13" s="9">
        <v>30</v>
      </c>
      <c r="J13" s="9">
        <v>65</v>
      </c>
      <c r="K13" s="9">
        <v>30</v>
      </c>
      <c r="L13" s="9">
        <v>30</v>
      </c>
      <c r="M13" s="9">
        <v>32</v>
      </c>
      <c r="N13" s="9">
        <v>200</v>
      </c>
      <c r="O13" s="9">
        <v>250</v>
      </c>
      <c r="P13" s="9" t="s">
        <v>103</v>
      </c>
      <c r="Q13" s="9">
        <v>100</v>
      </c>
      <c r="R13" s="9">
        <v>50</v>
      </c>
      <c r="S13" s="9">
        <v>50</v>
      </c>
      <c r="T13" s="9">
        <v>40</v>
      </c>
      <c r="U13" s="9">
        <v>100</v>
      </c>
      <c r="V13" s="9">
        <v>25</v>
      </c>
      <c r="W13" s="9">
        <v>60</v>
      </c>
      <c r="X13" s="9">
        <v>50</v>
      </c>
      <c r="Y13" s="9">
        <v>150</v>
      </c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29"/>
      <c r="AU13" s="12">
        <f>SUM(D13:AT13)</f>
        <v>1462</v>
      </c>
      <c r="AV13" s="8" t="s">
        <v>5</v>
      </c>
      <c r="AW13" s="8" t="s">
        <v>1</v>
      </c>
      <c r="AY13" s="102"/>
      <c r="AZ13" s="102"/>
      <c r="BA13" s="102"/>
      <c r="BB13" s="102"/>
      <c r="BC13" s="102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</row>
    <row r="14" spans="1:55" ht="15" customHeight="1" thickTop="1">
      <c r="A14" s="6" t="s">
        <v>35</v>
      </c>
      <c r="B14" s="6"/>
      <c r="C14" s="6"/>
      <c r="D14" s="6">
        <v>35</v>
      </c>
      <c r="E14" s="6">
        <v>44</v>
      </c>
      <c r="F14" s="63">
        <v>0</v>
      </c>
      <c r="G14" s="63">
        <v>0</v>
      </c>
      <c r="H14" s="63">
        <v>0</v>
      </c>
      <c r="I14" s="64" t="s">
        <v>74</v>
      </c>
      <c r="J14" s="63">
        <v>0</v>
      </c>
      <c r="K14" s="6">
        <v>30</v>
      </c>
      <c r="L14" s="63">
        <v>0</v>
      </c>
      <c r="M14" s="63">
        <v>0</v>
      </c>
      <c r="N14" s="6">
        <v>108</v>
      </c>
      <c r="O14" s="6">
        <v>240</v>
      </c>
      <c r="P14" s="6"/>
      <c r="Q14" s="6">
        <v>85</v>
      </c>
      <c r="R14" s="64" t="s">
        <v>74</v>
      </c>
      <c r="S14" s="64" t="s">
        <v>74</v>
      </c>
      <c r="T14" s="64" t="s">
        <v>74</v>
      </c>
      <c r="U14" s="6">
        <v>100</v>
      </c>
      <c r="V14" s="6">
        <v>20</v>
      </c>
      <c r="W14" s="6">
        <v>26</v>
      </c>
      <c r="X14" s="6">
        <v>42</v>
      </c>
      <c r="Y14" s="6">
        <v>96</v>
      </c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30"/>
      <c r="AU14" s="24">
        <f>((SUM(D14:AT14))/(AU13-170))*100+1</f>
        <v>64.93188854489165</v>
      </c>
      <c r="AV14" s="6"/>
      <c r="AW14" s="6" t="s">
        <v>35</v>
      </c>
      <c r="AY14" s="33">
        <f aca="true" t="shared" si="0" ref="AY14:AY33">AU14</f>
        <v>64.93188854489165</v>
      </c>
      <c r="AZ14" s="33">
        <f>AU14</f>
        <v>64.93188854489165</v>
      </c>
      <c r="BA14" s="33"/>
      <c r="BB14" s="35"/>
      <c r="BC14" s="34"/>
    </row>
    <row r="15" spans="1:55" ht="15" customHeight="1">
      <c r="A15" s="6" t="s">
        <v>40</v>
      </c>
      <c r="B15" s="6"/>
      <c r="C15" s="6"/>
      <c r="D15" s="6">
        <v>31</v>
      </c>
      <c r="E15" s="6">
        <v>41</v>
      </c>
      <c r="F15" s="6">
        <v>46</v>
      </c>
      <c r="G15" s="6">
        <v>35</v>
      </c>
      <c r="H15" s="63">
        <v>0</v>
      </c>
      <c r="I15" s="6">
        <v>14</v>
      </c>
      <c r="J15" s="63">
        <v>0</v>
      </c>
      <c r="K15" s="64" t="s">
        <v>74</v>
      </c>
      <c r="L15" s="6">
        <v>20</v>
      </c>
      <c r="M15" s="6">
        <v>24</v>
      </c>
      <c r="N15" s="6">
        <v>90</v>
      </c>
      <c r="O15" s="6">
        <v>220</v>
      </c>
      <c r="P15" s="6"/>
      <c r="Q15" s="6">
        <v>36</v>
      </c>
      <c r="R15" s="63">
        <v>0</v>
      </c>
      <c r="S15" s="6">
        <v>45</v>
      </c>
      <c r="T15" s="6">
        <v>39</v>
      </c>
      <c r="U15" s="6">
        <v>95</v>
      </c>
      <c r="V15" s="6">
        <v>10</v>
      </c>
      <c r="W15" s="64" t="s">
        <v>74</v>
      </c>
      <c r="X15" s="6">
        <v>40</v>
      </c>
      <c r="Y15" s="6">
        <v>60</v>
      </c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30"/>
      <c r="AU15" s="24">
        <f>((SUM(D15:AT15))/(AU13-90))*100+3</f>
        <v>64.66180758017492</v>
      </c>
      <c r="AV15" s="6"/>
      <c r="AW15" s="6" t="s">
        <v>40</v>
      </c>
      <c r="AY15" s="33">
        <f t="shared" si="0"/>
        <v>64.66180758017492</v>
      </c>
      <c r="AZ15" s="33">
        <f aca="true" t="shared" si="1" ref="AZ15:AZ26">AU15</f>
        <v>64.66180758017492</v>
      </c>
      <c r="BA15" s="33"/>
      <c r="BB15" s="35"/>
      <c r="BC15" s="34"/>
    </row>
    <row r="16" spans="1:55" s="2" customFormat="1" ht="15" customHeight="1">
      <c r="A16" s="6">
        <v>10491</v>
      </c>
      <c r="B16" s="6"/>
      <c r="C16" s="6"/>
      <c r="D16" s="63">
        <v>0</v>
      </c>
      <c r="E16" s="6">
        <v>41</v>
      </c>
      <c r="F16" s="6">
        <v>44</v>
      </c>
      <c r="G16" s="6">
        <v>40</v>
      </c>
      <c r="H16" s="6">
        <v>20</v>
      </c>
      <c r="I16" s="6">
        <v>22</v>
      </c>
      <c r="J16" s="6">
        <v>53</v>
      </c>
      <c r="K16" s="6">
        <v>30</v>
      </c>
      <c r="L16" s="6">
        <v>24</v>
      </c>
      <c r="M16" s="6">
        <v>18</v>
      </c>
      <c r="N16" s="6">
        <v>128</v>
      </c>
      <c r="O16" s="6">
        <v>230</v>
      </c>
      <c r="P16" s="6"/>
      <c r="Q16" s="6">
        <v>40</v>
      </c>
      <c r="R16" s="6">
        <v>44</v>
      </c>
      <c r="S16" s="63">
        <v>0</v>
      </c>
      <c r="T16" s="6">
        <v>39</v>
      </c>
      <c r="U16" s="6">
        <v>100</v>
      </c>
      <c r="V16" s="6">
        <v>15</v>
      </c>
      <c r="W16" s="6">
        <v>50</v>
      </c>
      <c r="X16" s="6">
        <v>48</v>
      </c>
      <c r="Y16" s="6">
        <v>106</v>
      </c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30"/>
      <c r="AU16" s="24">
        <f>((SUM(D16:AT16))/(AU13-0))*100</f>
        <v>74.6922024623803</v>
      </c>
      <c r="AV16" s="6"/>
      <c r="AW16" s="6">
        <v>10491</v>
      </c>
      <c r="AY16" s="33">
        <f t="shared" si="0"/>
        <v>74.6922024623803</v>
      </c>
      <c r="AZ16" s="33">
        <f t="shared" si="1"/>
        <v>74.6922024623803</v>
      </c>
      <c r="BA16" s="33"/>
      <c r="BB16" s="35"/>
      <c r="BC16" s="34"/>
    </row>
    <row r="17" spans="1:55" s="2" customFormat="1" ht="15" customHeight="1">
      <c r="A17" s="6">
        <v>11693</v>
      </c>
      <c r="B17" s="6"/>
      <c r="C17" s="6"/>
      <c r="D17" s="6">
        <v>35</v>
      </c>
      <c r="E17" s="6">
        <v>39</v>
      </c>
      <c r="F17" s="6">
        <v>44</v>
      </c>
      <c r="G17" s="6">
        <v>40</v>
      </c>
      <c r="H17" s="63">
        <v>0</v>
      </c>
      <c r="I17" s="6">
        <v>14</v>
      </c>
      <c r="J17" s="6">
        <v>47</v>
      </c>
      <c r="K17" s="64" t="s">
        <v>74</v>
      </c>
      <c r="L17" s="63">
        <v>0</v>
      </c>
      <c r="M17" s="6">
        <v>30</v>
      </c>
      <c r="N17" s="6">
        <v>93</v>
      </c>
      <c r="O17" s="6">
        <v>200</v>
      </c>
      <c r="P17" s="6"/>
      <c r="Q17" s="63">
        <v>0</v>
      </c>
      <c r="R17" s="6">
        <v>44</v>
      </c>
      <c r="S17" s="6">
        <v>33</v>
      </c>
      <c r="T17" s="6">
        <v>39</v>
      </c>
      <c r="U17" s="6">
        <v>100</v>
      </c>
      <c r="V17" s="6">
        <v>10</v>
      </c>
      <c r="W17" s="6">
        <v>38</v>
      </c>
      <c r="X17" s="6">
        <v>48</v>
      </c>
      <c r="Y17" s="6">
        <v>82</v>
      </c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30"/>
      <c r="AU17" s="24">
        <f>((SUM(D17:AT17))/(AU13-30))*100</f>
        <v>65.36312849162012</v>
      </c>
      <c r="AV17" s="6"/>
      <c r="AW17" s="6">
        <v>11693</v>
      </c>
      <c r="AY17" s="33">
        <f t="shared" si="0"/>
        <v>65.36312849162012</v>
      </c>
      <c r="AZ17" s="33">
        <f t="shared" si="1"/>
        <v>65.36312849162012</v>
      </c>
      <c r="BA17" s="33"/>
      <c r="BB17" s="35"/>
      <c r="BC17" s="34"/>
    </row>
    <row r="18" spans="1:80" s="1" customFormat="1" ht="15" customHeight="1">
      <c r="A18" s="6">
        <v>10224</v>
      </c>
      <c r="B18" s="6"/>
      <c r="C18" s="6"/>
      <c r="D18" s="6">
        <v>35</v>
      </c>
      <c r="E18" s="6">
        <v>43</v>
      </c>
      <c r="F18" s="6">
        <v>40</v>
      </c>
      <c r="G18" s="6">
        <v>32</v>
      </c>
      <c r="H18" s="6">
        <v>15</v>
      </c>
      <c r="I18" s="6">
        <v>20</v>
      </c>
      <c r="J18" s="6">
        <v>52</v>
      </c>
      <c r="K18" s="6">
        <v>30</v>
      </c>
      <c r="L18" s="6">
        <v>24</v>
      </c>
      <c r="M18" s="6">
        <v>18</v>
      </c>
      <c r="N18" s="6">
        <v>122</v>
      </c>
      <c r="O18" s="6">
        <v>280</v>
      </c>
      <c r="P18" s="6"/>
      <c r="Q18" s="6">
        <v>85</v>
      </c>
      <c r="R18" s="6">
        <v>46</v>
      </c>
      <c r="S18" s="6">
        <v>41</v>
      </c>
      <c r="T18" s="6">
        <v>38</v>
      </c>
      <c r="U18" s="6">
        <v>95</v>
      </c>
      <c r="V18" s="6">
        <v>5</v>
      </c>
      <c r="W18" s="6">
        <v>48</v>
      </c>
      <c r="X18" s="6">
        <v>46</v>
      </c>
      <c r="Y18" s="6">
        <v>96</v>
      </c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30"/>
      <c r="AU18" s="24">
        <f>(((SUM(D18:AT18))/(AU13-0))*100)+2</f>
        <v>84.83173734610124</v>
      </c>
      <c r="AV18" s="6"/>
      <c r="AW18" s="6">
        <v>10224</v>
      </c>
      <c r="AX18" s="2"/>
      <c r="AY18" s="33">
        <f t="shared" si="0"/>
        <v>84.83173734610124</v>
      </c>
      <c r="AZ18" s="33">
        <f t="shared" si="1"/>
        <v>84.83173734610124</v>
      </c>
      <c r="BA18" s="33"/>
      <c r="BB18" s="35"/>
      <c r="BC18" s="34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</row>
    <row r="19" spans="1:55" s="2" customFormat="1" ht="15" customHeight="1">
      <c r="A19" s="6" t="s">
        <v>45</v>
      </c>
      <c r="B19" s="6"/>
      <c r="C19" s="6"/>
      <c r="D19" s="6">
        <v>35</v>
      </c>
      <c r="E19" s="6">
        <v>39</v>
      </c>
      <c r="F19" s="6">
        <v>46</v>
      </c>
      <c r="G19" s="6">
        <v>35</v>
      </c>
      <c r="H19" s="6">
        <v>10</v>
      </c>
      <c r="I19" s="6">
        <v>14</v>
      </c>
      <c r="J19" s="63">
        <v>0</v>
      </c>
      <c r="K19" s="64" t="s">
        <v>74</v>
      </c>
      <c r="L19" s="6">
        <v>20</v>
      </c>
      <c r="M19" s="63">
        <v>0</v>
      </c>
      <c r="N19" s="6">
        <v>50</v>
      </c>
      <c r="O19" s="6">
        <v>210</v>
      </c>
      <c r="P19" s="6"/>
      <c r="Q19" s="6">
        <v>32</v>
      </c>
      <c r="R19" s="63">
        <v>0</v>
      </c>
      <c r="S19" s="63">
        <v>0</v>
      </c>
      <c r="T19" s="6">
        <v>39</v>
      </c>
      <c r="U19" s="6">
        <v>97</v>
      </c>
      <c r="V19" s="6">
        <v>20</v>
      </c>
      <c r="W19" s="6">
        <v>14</v>
      </c>
      <c r="X19" s="6">
        <v>42</v>
      </c>
      <c r="Y19" s="6">
        <v>60</v>
      </c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30"/>
      <c r="AU19" s="62">
        <f>((SUM(D19:AT19))/(AU13-30))*100+2</f>
        <v>55.282122905027926</v>
      </c>
      <c r="AV19" s="6"/>
      <c r="AW19" s="6" t="s">
        <v>45</v>
      </c>
      <c r="AY19" s="33">
        <f t="shared" si="0"/>
        <v>55.282122905027926</v>
      </c>
      <c r="AZ19" s="33">
        <f t="shared" si="1"/>
        <v>55.282122905027926</v>
      </c>
      <c r="BA19" s="33"/>
      <c r="BB19" s="35"/>
      <c r="BC19" s="34"/>
    </row>
    <row r="20" spans="1:55" ht="15" customHeight="1">
      <c r="A20" s="6" t="s">
        <v>47</v>
      </c>
      <c r="B20" s="6"/>
      <c r="C20" s="6"/>
      <c r="D20" s="64" t="s">
        <v>74</v>
      </c>
      <c r="E20" s="6">
        <v>40</v>
      </c>
      <c r="F20" s="6">
        <v>42</v>
      </c>
      <c r="G20" s="6">
        <v>35</v>
      </c>
      <c r="H20" s="6">
        <v>15</v>
      </c>
      <c r="I20" s="64" t="s">
        <v>74</v>
      </c>
      <c r="J20" s="6">
        <v>47</v>
      </c>
      <c r="K20" s="6">
        <v>30</v>
      </c>
      <c r="L20" s="64" t="s">
        <v>74</v>
      </c>
      <c r="M20" s="64" t="s">
        <v>74</v>
      </c>
      <c r="N20" s="6">
        <v>62</v>
      </c>
      <c r="O20" s="63">
        <v>0</v>
      </c>
      <c r="P20" s="6"/>
      <c r="Q20" s="63">
        <v>0</v>
      </c>
      <c r="R20" s="6">
        <v>39</v>
      </c>
      <c r="S20" s="6">
        <v>44</v>
      </c>
      <c r="T20" s="6">
        <v>39</v>
      </c>
      <c r="U20" s="6">
        <v>100</v>
      </c>
      <c r="V20" s="6">
        <v>15</v>
      </c>
      <c r="W20" s="6">
        <v>36</v>
      </c>
      <c r="X20" s="63">
        <v>0</v>
      </c>
      <c r="Y20" s="6">
        <v>74</v>
      </c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30"/>
      <c r="AU20" s="62">
        <f>((SUM(D20:AT20))/(AU13-127))*100+4</f>
        <v>50.29213483146067</v>
      </c>
      <c r="AV20" s="6"/>
      <c r="AW20" s="6" t="s">
        <v>47</v>
      </c>
      <c r="AY20" s="33">
        <f t="shared" si="0"/>
        <v>50.29213483146067</v>
      </c>
      <c r="AZ20" s="33">
        <f t="shared" si="1"/>
        <v>50.29213483146067</v>
      </c>
      <c r="BA20" s="33"/>
      <c r="BB20" s="35"/>
      <c r="BC20" s="34"/>
    </row>
    <row r="21" spans="1:55" ht="15" customHeight="1">
      <c r="A21" s="6" t="s">
        <v>53</v>
      </c>
      <c r="B21" s="6"/>
      <c r="C21" s="6"/>
      <c r="D21" s="64" t="s">
        <v>74</v>
      </c>
      <c r="E21" s="6">
        <v>27</v>
      </c>
      <c r="F21" s="6">
        <v>44</v>
      </c>
      <c r="G21" s="6">
        <v>40</v>
      </c>
      <c r="H21" s="6">
        <v>15</v>
      </c>
      <c r="I21" s="6">
        <v>14</v>
      </c>
      <c r="J21" s="63">
        <v>0</v>
      </c>
      <c r="K21" s="64" t="s">
        <v>74</v>
      </c>
      <c r="L21" s="64" t="s">
        <v>74</v>
      </c>
      <c r="M21" s="64" t="s">
        <v>74</v>
      </c>
      <c r="N21" s="6">
        <v>60</v>
      </c>
      <c r="O21" s="6">
        <v>200</v>
      </c>
      <c r="P21" s="6"/>
      <c r="Q21" s="63">
        <v>0</v>
      </c>
      <c r="R21" s="64" t="s">
        <v>74</v>
      </c>
      <c r="S21" s="64" t="s">
        <v>74</v>
      </c>
      <c r="T21" s="64" t="s">
        <v>74</v>
      </c>
      <c r="U21" s="64" t="s">
        <v>74</v>
      </c>
      <c r="V21" s="64" t="s">
        <v>74</v>
      </c>
      <c r="W21" s="6">
        <v>12</v>
      </c>
      <c r="X21" s="63">
        <v>0</v>
      </c>
      <c r="Y21" s="6">
        <v>63</v>
      </c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30"/>
      <c r="AU21" s="62">
        <f>((SUM(D21:AT21))/(AU13-392))*100+1</f>
        <v>45.39252336448598</v>
      </c>
      <c r="AV21" s="6"/>
      <c r="AW21" s="6" t="s">
        <v>53</v>
      </c>
      <c r="AY21" s="33">
        <f>AU21</f>
        <v>45.39252336448598</v>
      </c>
      <c r="AZ21" s="33">
        <f t="shared" si="1"/>
        <v>45.39252336448598</v>
      </c>
      <c r="BA21" s="33"/>
      <c r="BB21" s="35"/>
      <c r="BC21" s="34"/>
    </row>
    <row r="22" spans="1:55" ht="16.5" customHeight="1">
      <c r="A22" s="6">
        <v>11229</v>
      </c>
      <c r="B22" s="6"/>
      <c r="C22" s="6"/>
      <c r="D22" s="63">
        <v>0</v>
      </c>
      <c r="E22" s="63">
        <v>0</v>
      </c>
      <c r="F22" s="6">
        <v>44</v>
      </c>
      <c r="G22" s="6">
        <v>40</v>
      </c>
      <c r="H22" s="6">
        <v>20</v>
      </c>
      <c r="I22" s="6">
        <v>20</v>
      </c>
      <c r="J22" s="6">
        <v>50</v>
      </c>
      <c r="K22" s="64" t="s">
        <v>74</v>
      </c>
      <c r="L22" s="64" t="s">
        <v>74</v>
      </c>
      <c r="M22" s="64" t="s">
        <v>74</v>
      </c>
      <c r="N22" s="75"/>
      <c r="O22" s="64" t="s">
        <v>74</v>
      </c>
      <c r="P22" s="64" t="s">
        <v>74</v>
      </c>
      <c r="Q22" s="64" t="s">
        <v>74</v>
      </c>
      <c r="R22" s="64" t="s">
        <v>74</v>
      </c>
      <c r="S22" s="64" t="s">
        <v>74</v>
      </c>
      <c r="T22" s="64" t="s">
        <v>74</v>
      </c>
      <c r="U22" s="64" t="s">
        <v>74</v>
      </c>
      <c r="V22" s="64" t="s">
        <v>74</v>
      </c>
      <c r="W22" s="64" t="s">
        <v>74</v>
      </c>
      <c r="X22" s="64" t="s">
        <v>74</v>
      </c>
      <c r="Y22" s="64" t="s">
        <v>74</v>
      </c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30"/>
      <c r="AU22" s="62">
        <f>((SUM(D22:AT22))/(AU13-582))*100</f>
        <v>19.772727272727273</v>
      </c>
      <c r="AV22" s="6"/>
      <c r="AW22" s="6">
        <v>11229</v>
      </c>
      <c r="AY22" s="33">
        <f t="shared" si="0"/>
        <v>19.772727272727273</v>
      </c>
      <c r="AZ22" s="33">
        <f t="shared" si="1"/>
        <v>19.772727272727273</v>
      </c>
      <c r="BA22" s="33"/>
      <c r="BB22" s="35"/>
      <c r="BC22" s="34"/>
    </row>
    <row r="23" spans="1:55" ht="15" customHeight="1">
      <c r="A23" s="6" t="s">
        <v>50</v>
      </c>
      <c r="B23" s="6"/>
      <c r="C23" s="6"/>
      <c r="D23" s="6">
        <v>35</v>
      </c>
      <c r="E23" s="6">
        <v>40</v>
      </c>
      <c r="F23" s="63">
        <v>0</v>
      </c>
      <c r="G23" s="6">
        <v>37</v>
      </c>
      <c r="H23" s="6">
        <v>10</v>
      </c>
      <c r="I23" s="64" t="s">
        <v>74</v>
      </c>
      <c r="J23" s="63">
        <v>0</v>
      </c>
      <c r="K23" s="64" t="s">
        <v>74</v>
      </c>
      <c r="L23" s="64" t="s">
        <v>74</v>
      </c>
      <c r="M23" s="64" t="s">
        <v>74</v>
      </c>
      <c r="N23" s="6">
        <v>67</v>
      </c>
      <c r="O23" s="6">
        <v>235</v>
      </c>
      <c r="P23" s="6"/>
      <c r="Q23" s="6">
        <v>44</v>
      </c>
      <c r="R23" s="6">
        <v>30</v>
      </c>
      <c r="S23" s="6">
        <v>33</v>
      </c>
      <c r="T23" s="6">
        <v>39</v>
      </c>
      <c r="U23" s="6">
        <v>100</v>
      </c>
      <c r="V23" s="6">
        <v>15</v>
      </c>
      <c r="W23" s="6">
        <v>32</v>
      </c>
      <c r="X23" s="6">
        <v>46</v>
      </c>
      <c r="Y23" s="6">
        <v>66</v>
      </c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30"/>
      <c r="AU23" s="24">
        <f>((SUM(D23:AT23))/(AU13-122))*100+3</f>
        <v>64.86567164179104</v>
      </c>
      <c r="AV23" s="6"/>
      <c r="AW23" s="6" t="s">
        <v>50</v>
      </c>
      <c r="AY23" s="33">
        <f t="shared" si="0"/>
        <v>64.86567164179104</v>
      </c>
      <c r="AZ23" s="33">
        <f t="shared" si="1"/>
        <v>64.86567164179104</v>
      </c>
      <c r="BA23" s="33"/>
      <c r="BB23" s="35"/>
      <c r="BC23" s="34"/>
    </row>
    <row r="24" spans="1:55" ht="15" customHeight="1">
      <c r="A24" s="6" t="s">
        <v>52</v>
      </c>
      <c r="B24" s="6"/>
      <c r="C24" s="6"/>
      <c r="D24" s="6">
        <v>35</v>
      </c>
      <c r="E24" s="6">
        <v>38</v>
      </c>
      <c r="F24" s="63">
        <v>0</v>
      </c>
      <c r="G24" s="6">
        <v>36</v>
      </c>
      <c r="H24" s="6">
        <v>16</v>
      </c>
      <c r="I24" s="6">
        <v>20</v>
      </c>
      <c r="J24" s="6">
        <v>53</v>
      </c>
      <c r="K24" s="6">
        <v>30</v>
      </c>
      <c r="L24" s="6">
        <v>22</v>
      </c>
      <c r="M24" s="6">
        <v>26</v>
      </c>
      <c r="N24" s="6">
        <v>159</v>
      </c>
      <c r="O24" s="6">
        <v>220</v>
      </c>
      <c r="P24" s="6"/>
      <c r="Q24" s="63">
        <v>0</v>
      </c>
      <c r="R24" s="6">
        <v>43</v>
      </c>
      <c r="S24" s="63">
        <v>0</v>
      </c>
      <c r="T24" s="6">
        <v>39</v>
      </c>
      <c r="U24" s="6">
        <v>100</v>
      </c>
      <c r="V24" s="6">
        <v>17</v>
      </c>
      <c r="W24" s="6">
        <v>48</v>
      </c>
      <c r="X24" s="63">
        <v>0</v>
      </c>
      <c r="Y24" s="6">
        <v>100</v>
      </c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30"/>
      <c r="AU24" s="24">
        <f>(((SUM(D24:AT24))/(AU13-0))*100)+1</f>
        <v>69.53625170998632</v>
      </c>
      <c r="AV24" s="6"/>
      <c r="AW24" s="6" t="s">
        <v>52</v>
      </c>
      <c r="AY24" s="33">
        <f t="shared" si="0"/>
        <v>69.53625170998632</v>
      </c>
      <c r="AZ24" s="33">
        <f t="shared" si="1"/>
        <v>69.53625170998632</v>
      </c>
      <c r="BA24" s="33"/>
      <c r="BB24" s="35"/>
      <c r="BC24" s="34"/>
    </row>
    <row r="25" spans="1:55" s="2" customFormat="1" ht="15" customHeight="1">
      <c r="A25" s="6">
        <v>7963</v>
      </c>
      <c r="B25" s="6"/>
      <c r="C25" s="6"/>
      <c r="D25" s="64" t="s">
        <v>74</v>
      </c>
      <c r="E25" s="6">
        <v>27</v>
      </c>
      <c r="F25" s="6">
        <v>43</v>
      </c>
      <c r="G25" s="6">
        <v>40</v>
      </c>
      <c r="H25" s="6">
        <v>15</v>
      </c>
      <c r="I25" s="64" t="s">
        <v>74</v>
      </c>
      <c r="J25" s="6">
        <v>47</v>
      </c>
      <c r="K25" s="64" t="s">
        <v>74</v>
      </c>
      <c r="L25" s="6">
        <v>24</v>
      </c>
      <c r="M25" s="6">
        <v>18</v>
      </c>
      <c r="N25" s="6">
        <v>62</v>
      </c>
      <c r="O25" s="63">
        <v>0</v>
      </c>
      <c r="P25" s="6"/>
      <c r="Q25" s="6">
        <v>41</v>
      </c>
      <c r="R25" s="6">
        <v>43</v>
      </c>
      <c r="S25" s="6">
        <v>46</v>
      </c>
      <c r="T25" s="6">
        <v>38</v>
      </c>
      <c r="U25" s="6">
        <v>100</v>
      </c>
      <c r="V25" s="6">
        <v>15</v>
      </c>
      <c r="W25" s="64" t="s">
        <v>74</v>
      </c>
      <c r="X25" s="6">
        <v>50</v>
      </c>
      <c r="Y25" s="6">
        <v>58</v>
      </c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30"/>
      <c r="AU25" s="62">
        <f>(((SUM(D25:AT25))/(AU13-155))*100)+4</f>
        <v>55.03289977046672</v>
      </c>
      <c r="AV25" s="6"/>
      <c r="AW25" s="6">
        <v>7963</v>
      </c>
      <c r="AY25" s="33">
        <f t="shared" si="0"/>
        <v>55.03289977046672</v>
      </c>
      <c r="AZ25" s="33">
        <f t="shared" si="1"/>
        <v>55.03289977046672</v>
      </c>
      <c r="BA25" s="33"/>
      <c r="BB25" s="35"/>
      <c r="BC25" s="34"/>
    </row>
    <row r="26" spans="1:55" ht="15" customHeight="1">
      <c r="A26" s="6"/>
      <c r="B26" s="6"/>
      <c r="C26" s="6"/>
      <c r="D26" s="64" t="s">
        <v>74</v>
      </c>
      <c r="E26" s="64" t="s">
        <v>74</v>
      </c>
      <c r="F26" s="64" t="s">
        <v>74</v>
      </c>
      <c r="G26" s="64" t="s">
        <v>74</v>
      </c>
      <c r="H26" s="64" t="s">
        <v>74</v>
      </c>
      <c r="I26" s="64" t="s">
        <v>74</v>
      </c>
      <c r="J26" s="64" t="s">
        <v>74</v>
      </c>
      <c r="K26" s="64" t="s">
        <v>74</v>
      </c>
      <c r="L26" s="64" t="s">
        <v>74</v>
      </c>
      <c r="M26" s="64" t="s">
        <v>74</v>
      </c>
      <c r="N26" s="64" t="s">
        <v>74</v>
      </c>
      <c r="O26" s="64" t="s">
        <v>74</v>
      </c>
      <c r="P26" s="64" t="s">
        <v>74</v>
      </c>
      <c r="Q26" s="64" t="s">
        <v>74</v>
      </c>
      <c r="R26" s="64" t="s">
        <v>74</v>
      </c>
      <c r="S26" s="6">
        <v>43</v>
      </c>
      <c r="T26" s="6">
        <v>39</v>
      </c>
      <c r="U26" s="64" t="s">
        <v>74</v>
      </c>
      <c r="V26" s="6">
        <v>18</v>
      </c>
      <c r="W26" s="6">
        <v>34</v>
      </c>
      <c r="X26" s="6">
        <v>50</v>
      </c>
      <c r="Y26" s="6">
        <v>88</v>
      </c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24"/>
      <c r="AU26" s="24">
        <f>(((SUM(Q26:AT26))/((SUM(Q13:AT13))-250))*100)+2</f>
        <v>74.53333333333333</v>
      </c>
      <c r="AV26" s="6"/>
      <c r="AW26" s="6"/>
      <c r="AX26" s="2"/>
      <c r="AY26" s="33">
        <f t="shared" si="0"/>
        <v>74.53333333333333</v>
      </c>
      <c r="AZ26" s="33">
        <f t="shared" si="1"/>
        <v>74.53333333333333</v>
      </c>
      <c r="BA26" s="33"/>
      <c r="BB26" s="35"/>
      <c r="BC26" s="34"/>
    </row>
    <row r="27" spans="1:55" ht="1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24"/>
      <c r="AU27" s="24"/>
      <c r="AV27" s="6"/>
      <c r="AW27" s="6"/>
      <c r="AY27" s="33">
        <f t="shared" si="0"/>
        <v>0</v>
      </c>
      <c r="AZ27" s="32"/>
      <c r="BA27" s="33"/>
      <c r="BB27" s="35"/>
      <c r="BC27" s="34"/>
    </row>
    <row r="28" spans="1:55" s="2" customFormat="1" ht="1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24"/>
      <c r="AU28" s="24"/>
      <c r="AV28" s="6"/>
      <c r="AW28" s="6"/>
      <c r="AY28" s="33">
        <f t="shared" si="0"/>
        <v>0</v>
      </c>
      <c r="AZ28" s="32"/>
      <c r="BA28" s="33"/>
      <c r="BB28" s="35"/>
      <c r="BC28" s="34"/>
    </row>
    <row r="29" spans="1:55" s="2" customFormat="1" ht="1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24"/>
      <c r="AU29" s="24"/>
      <c r="AV29" s="6"/>
      <c r="AW29" s="6"/>
      <c r="AY29" s="33">
        <f t="shared" si="0"/>
        <v>0</v>
      </c>
      <c r="AZ29" s="32"/>
      <c r="BA29" s="33"/>
      <c r="BB29" s="35"/>
      <c r="BC29" s="34"/>
    </row>
    <row r="30" spans="1:55" ht="1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24"/>
      <c r="AU30" s="24"/>
      <c r="AV30" s="6"/>
      <c r="AW30" s="6"/>
      <c r="AY30" s="33">
        <f t="shared" si="0"/>
        <v>0</v>
      </c>
      <c r="AZ30" s="32"/>
      <c r="BA30" s="33"/>
      <c r="BB30" s="35"/>
      <c r="BC30" s="34"/>
    </row>
    <row r="31" spans="1:55" ht="1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24"/>
      <c r="AU31" s="24"/>
      <c r="AV31" s="6"/>
      <c r="AW31" s="6"/>
      <c r="AY31" s="33">
        <f t="shared" si="0"/>
        <v>0</v>
      </c>
      <c r="AZ31" s="32"/>
      <c r="BA31" s="33"/>
      <c r="BB31" s="35"/>
      <c r="BC31" s="34"/>
    </row>
    <row r="32" spans="1:55" ht="1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24"/>
      <c r="AU32" s="24"/>
      <c r="AV32" s="6"/>
      <c r="AW32" s="6"/>
      <c r="AX32" s="2"/>
      <c r="AY32" s="33">
        <f t="shared" si="0"/>
        <v>0</v>
      </c>
      <c r="AZ32" s="32"/>
      <c r="BA32" s="33"/>
      <c r="BB32" s="35"/>
      <c r="BC32" s="34"/>
    </row>
    <row r="33" spans="1:55" ht="1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24"/>
      <c r="AU33" s="24"/>
      <c r="AV33" s="6"/>
      <c r="AW33" s="6"/>
      <c r="AY33" s="33">
        <f t="shared" si="0"/>
        <v>0</v>
      </c>
      <c r="AZ33" s="32"/>
      <c r="BA33" s="33"/>
      <c r="BB33" s="35"/>
      <c r="BC33" s="34"/>
    </row>
    <row r="34" spans="1:55" ht="15" customHeight="1">
      <c r="A34" s="6"/>
      <c r="B34" s="6"/>
      <c r="C34" s="2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24"/>
      <c r="AU34" s="24"/>
      <c r="AV34" s="6"/>
      <c r="AW34" s="6"/>
      <c r="AY34" s="33"/>
      <c r="AZ34" s="32"/>
      <c r="BA34" s="33"/>
      <c r="BB34" s="35"/>
      <c r="BC34" s="34"/>
    </row>
    <row r="35" spans="1:80" s="7" customFormat="1" ht="12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37"/>
      <c r="AU35" s="37"/>
      <c r="AV35" s="6"/>
      <c r="AW35" s="6"/>
      <c r="AY35" s="37"/>
      <c r="AZ35" s="37"/>
      <c r="BA35" s="37"/>
      <c r="BB35" s="37"/>
      <c r="BC35" s="37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</row>
  </sheetData>
  <mergeCells count="6">
    <mergeCell ref="I1:M1"/>
    <mergeCell ref="BA11:BA13"/>
    <mergeCell ref="BB11:BB13"/>
    <mergeCell ref="BC11:BC13"/>
    <mergeCell ref="AY11:AY13"/>
    <mergeCell ref="AZ11:AZ13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36"/>
  <sheetViews>
    <sheetView workbookViewId="0" topLeftCell="X12">
      <selection activeCell="AE14" sqref="AE14:AE27"/>
    </sheetView>
  </sheetViews>
  <sheetFormatPr defaultColWidth="9.140625" defaultRowHeight="12.75"/>
  <cols>
    <col min="1" max="1" width="10.28125" style="3" customWidth="1"/>
    <col min="2" max="2" width="19.57421875" style="3" customWidth="1"/>
    <col min="3" max="3" width="9.421875" style="3" customWidth="1"/>
    <col min="4" max="4" width="6.7109375" style="3" customWidth="1"/>
    <col min="5" max="5" width="4.57421875" style="3" customWidth="1"/>
    <col min="6" max="9" width="4.57421875" style="25" customWidth="1"/>
    <col min="10" max="22" width="4.57421875" style="4" customWidth="1"/>
    <col min="23" max="23" width="6.7109375" style="83" customWidth="1"/>
    <col min="24" max="24" width="8.57421875" style="4" customWidth="1"/>
    <col min="25" max="25" width="7.57421875" style="4" customWidth="1"/>
    <col min="26" max="26" width="6.57421875" style="4" customWidth="1"/>
    <col min="27" max="27" width="7.28125" style="4" customWidth="1"/>
    <col min="28" max="28" width="14.7109375" style="4" customWidth="1"/>
    <col min="29" max="29" width="4.8515625" style="4" customWidth="1"/>
    <col min="30" max="30" width="8.00390625" style="13" customWidth="1"/>
    <col min="31" max="31" width="18.8515625" style="3" customWidth="1"/>
    <col min="32" max="32" width="6.7109375" style="4" customWidth="1"/>
    <col min="33" max="33" width="7.140625" style="4" customWidth="1"/>
    <col min="34" max="37" width="5.7109375" style="4" customWidth="1"/>
    <col min="38" max="38" width="7.8515625" style="4" customWidth="1"/>
    <col min="39" max="39" width="19.140625" style="4" customWidth="1"/>
    <col min="40" max="64" width="9.140625" style="2" customWidth="1"/>
  </cols>
  <sheetData>
    <row r="1" spans="4:64" ht="27.75" customHeight="1">
      <c r="D1" s="6"/>
      <c r="F1" s="100" t="s">
        <v>30</v>
      </c>
      <c r="G1" s="100"/>
      <c r="H1" s="100"/>
      <c r="I1" s="100"/>
      <c r="J1" s="100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82"/>
      <c r="X1" s="2"/>
      <c r="Y1"/>
      <c r="Z1"/>
      <c r="AA1"/>
      <c r="AB1"/>
      <c r="AC1"/>
      <c r="AD1" s="2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</row>
    <row r="2" spans="1:30" ht="12.75">
      <c r="A2" s="15"/>
      <c r="B2" s="16" t="s">
        <v>0</v>
      </c>
      <c r="C2" s="4"/>
      <c r="D2" s="4"/>
      <c r="E2" s="4"/>
      <c r="AD2" s="10"/>
    </row>
    <row r="3" spans="1:30" ht="12.75">
      <c r="A3" s="10" t="s">
        <v>11</v>
      </c>
      <c r="B3" s="16" t="s">
        <v>13</v>
      </c>
      <c r="C3" s="4"/>
      <c r="D3" s="4"/>
      <c r="E3" s="4"/>
      <c r="AD3" s="10"/>
    </row>
    <row r="4" spans="1:30" ht="12.75">
      <c r="A4" s="23"/>
      <c r="B4" s="16" t="s">
        <v>8</v>
      </c>
      <c r="C4" s="4"/>
      <c r="D4" s="4"/>
      <c r="E4" s="4"/>
      <c r="AD4" s="10"/>
    </row>
    <row r="5" spans="1:30" ht="12.75">
      <c r="A5" s="14"/>
      <c r="B5" s="16" t="s">
        <v>2</v>
      </c>
      <c r="C5" s="4"/>
      <c r="D5" s="4"/>
      <c r="E5" s="4"/>
      <c r="AD5" s="10"/>
    </row>
    <row r="6" spans="1:30" ht="12.75">
      <c r="A6" s="21"/>
      <c r="B6" s="16" t="s">
        <v>7</v>
      </c>
      <c r="C6" s="4"/>
      <c r="D6" s="4"/>
      <c r="E6" s="4"/>
      <c r="AD6" s="10"/>
    </row>
    <row r="7" spans="1:30" ht="12.75">
      <c r="A7" s="20"/>
      <c r="B7" s="16" t="s">
        <v>6</v>
      </c>
      <c r="C7" s="4"/>
      <c r="D7" s="4"/>
      <c r="E7" s="4"/>
      <c r="AD7" s="10"/>
    </row>
    <row r="8" spans="1:30" ht="12.75">
      <c r="A8" s="17"/>
      <c r="B8" s="16" t="s">
        <v>12</v>
      </c>
      <c r="C8" s="4"/>
      <c r="D8" s="4"/>
      <c r="E8" s="4"/>
      <c r="AD8" s="10"/>
    </row>
    <row r="9" spans="1:30" ht="12.75">
      <c r="A9" s="18"/>
      <c r="B9" s="16" t="s">
        <v>3</v>
      </c>
      <c r="C9" s="4"/>
      <c r="D9" s="4"/>
      <c r="E9" s="4"/>
      <c r="O9" s="103" t="s">
        <v>119</v>
      </c>
      <c r="P9" s="104"/>
      <c r="Q9" s="104"/>
      <c r="R9" s="104"/>
      <c r="S9" s="104"/>
      <c r="T9" s="104"/>
      <c r="U9" s="104"/>
      <c r="V9" s="88"/>
      <c r="AD9" s="10"/>
    </row>
    <row r="10" spans="1:30" ht="12.75">
      <c r="A10" s="19"/>
      <c r="B10" s="16" t="s">
        <v>4</v>
      </c>
      <c r="C10" s="4"/>
      <c r="D10" s="4"/>
      <c r="E10" s="4"/>
      <c r="O10" s="103" t="s">
        <v>120</v>
      </c>
      <c r="P10" s="104"/>
      <c r="Q10" s="104"/>
      <c r="R10" s="104"/>
      <c r="S10" s="104"/>
      <c r="T10" s="104"/>
      <c r="U10" s="104"/>
      <c r="V10" s="88"/>
      <c r="AD10" s="10"/>
    </row>
    <row r="11" spans="1:64" s="47" customFormat="1" ht="158.25" customHeight="1">
      <c r="A11" s="6"/>
      <c r="B11" s="26"/>
      <c r="C11" s="26" t="s">
        <v>9</v>
      </c>
      <c r="D11" s="22" t="s">
        <v>108</v>
      </c>
      <c r="E11" s="22" t="s">
        <v>109</v>
      </c>
      <c r="F11" s="22" t="s">
        <v>110</v>
      </c>
      <c r="G11" s="22" t="s">
        <v>111</v>
      </c>
      <c r="H11" s="22" t="s">
        <v>112</v>
      </c>
      <c r="I11" s="22" t="s">
        <v>114</v>
      </c>
      <c r="J11" s="22" t="s">
        <v>116</v>
      </c>
      <c r="K11" s="22" t="s">
        <v>117</v>
      </c>
      <c r="L11" s="22" t="s">
        <v>129</v>
      </c>
      <c r="M11" s="22" t="s">
        <v>118</v>
      </c>
      <c r="N11" s="22"/>
      <c r="O11" s="80" t="s">
        <v>121</v>
      </c>
      <c r="P11" s="80" t="s">
        <v>122</v>
      </c>
      <c r="Q11" s="80" t="s">
        <v>123</v>
      </c>
      <c r="R11" s="80" t="s">
        <v>124</v>
      </c>
      <c r="S11" s="80" t="s">
        <v>125</v>
      </c>
      <c r="T11" s="80" t="s">
        <v>127</v>
      </c>
      <c r="U11" s="80" t="s">
        <v>126</v>
      </c>
      <c r="V11" s="22" t="s">
        <v>130</v>
      </c>
      <c r="W11" s="84" t="s">
        <v>128</v>
      </c>
      <c r="X11" s="22" t="s">
        <v>131</v>
      </c>
      <c r="Y11" s="22" t="s">
        <v>132</v>
      </c>
      <c r="Z11" s="22" t="s">
        <v>133</v>
      </c>
      <c r="AA11" s="22" t="s">
        <v>137</v>
      </c>
      <c r="AB11" s="22"/>
      <c r="AC11" s="27" t="s">
        <v>14</v>
      </c>
      <c r="AD11" s="11"/>
      <c r="AE11" s="6"/>
      <c r="AF11" s="101" t="s">
        <v>15</v>
      </c>
      <c r="AG11" s="101" t="s">
        <v>16</v>
      </c>
      <c r="AH11" s="101" t="s">
        <v>17</v>
      </c>
      <c r="AI11" s="101" t="s">
        <v>134</v>
      </c>
      <c r="AJ11" s="101" t="s">
        <v>135</v>
      </c>
      <c r="AK11" s="101" t="s">
        <v>136</v>
      </c>
      <c r="AL11" s="101" t="s">
        <v>19</v>
      </c>
      <c r="AM11" s="101" t="s">
        <v>18</v>
      </c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64" s="7" customFormat="1" ht="28.5" customHeight="1">
      <c r="A12" s="5"/>
      <c r="B12" s="26"/>
      <c r="C12" s="26" t="s">
        <v>10</v>
      </c>
      <c r="D12" s="42">
        <v>39206</v>
      </c>
      <c r="E12" s="42">
        <v>39207</v>
      </c>
      <c r="F12" s="42">
        <v>39208</v>
      </c>
      <c r="G12" s="42">
        <v>39209</v>
      </c>
      <c r="H12" s="42">
        <v>39212</v>
      </c>
      <c r="I12" s="42">
        <v>39206</v>
      </c>
      <c r="J12" s="42">
        <v>39213</v>
      </c>
      <c r="K12" s="42">
        <v>39216</v>
      </c>
      <c r="L12" s="42">
        <v>39217</v>
      </c>
      <c r="M12" s="42">
        <v>39233</v>
      </c>
      <c r="N12" s="42"/>
      <c r="O12" s="105">
        <v>39232</v>
      </c>
      <c r="P12" s="105"/>
      <c r="Q12" s="105"/>
      <c r="R12" s="105"/>
      <c r="S12" s="105"/>
      <c r="T12" s="105"/>
      <c r="U12" s="105"/>
      <c r="V12" s="89">
        <v>39233</v>
      </c>
      <c r="W12" s="85">
        <v>39233</v>
      </c>
      <c r="X12" s="42">
        <v>39238</v>
      </c>
      <c r="Y12" s="42">
        <v>39237</v>
      </c>
      <c r="Z12" s="42">
        <v>39240</v>
      </c>
      <c r="AA12" s="42">
        <v>39245</v>
      </c>
      <c r="AB12" s="42"/>
      <c r="AC12" s="28"/>
      <c r="AD12" s="49" t="s">
        <v>23</v>
      </c>
      <c r="AE12" s="5"/>
      <c r="AF12" s="102"/>
      <c r="AG12" s="102"/>
      <c r="AH12" s="102"/>
      <c r="AI12" s="102"/>
      <c r="AJ12" s="102"/>
      <c r="AK12" s="102"/>
      <c r="AL12" s="102"/>
      <c r="AM12" s="102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</row>
    <row r="13" spans="1:64" s="7" customFormat="1" ht="29.25" customHeight="1" thickBot="1">
      <c r="A13" s="8" t="s">
        <v>1</v>
      </c>
      <c r="B13" s="8" t="s">
        <v>5</v>
      </c>
      <c r="C13" s="51" t="s">
        <v>21</v>
      </c>
      <c r="D13" s="9">
        <v>50</v>
      </c>
      <c r="E13" s="9">
        <v>50</v>
      </c>
      <c r="F13" s="9">
        <v>50</v>
      </c>
      <c r="G13" s="9">
        <v>50</v>
      </c>
      <c r="H13" s="9">
        <v>50</v>
      </c>
      <c r="I13" s="9">
        <v>100</v>
      </c>
      <c r="J13" s="9">
        <v>100</v>
      </c>
      <c r="K13" s="9">
        <v>100</v>
      </c>
      <c r="L13" s="9">
        <v>30</v>
      </c>
      <c r="M13" s="9">
        <v>60</v>
      </c>
      <c r="N13" s="9"/>
      <c r="O13" s="81">
        <v>600</v>
      </c>
      <c r="P13" s="81">
        <v>150</v>
      </c>
      <c r="Q13" s="81">
        <v>50</v>
      </c>
      <c r="R13" s="81">
        <v>100</v>
      </c>
      <c r="S13" s="81">
        <v>50</v>
      </c>
      <c r="T13" s="81">
        <v>50</v>
      </c>
      <c r="U13" s="81"/>
      <c r="V13" s="9">
        <v>3</v>
      </c>
      <c r="W13" s="86">
        <v>200</v>
      </c>
      <c r="X13" s="9">
        <v>50</v>
      </c>
      <c r="Y13" s="9">
        <v>25</v>
      </c>
      <c r="Z13" s="9">
        <v>50</v>
      </c>
      <c r="AA13" s="9">
        <v>100</v>
      </c>
      <c r="AB13" s="9"/>
      <c r="AC13" s="29"/>
      <c r="AD13" s="12">
        <f>SUM(D13:AC13)</f>
        <v>2068</v>
      </c>
      <c r="AE13" s="8" t="s">
        <v>5</v>
      </c>
      <c r="AF13" s="102"/>
      <c r="AG13" s="102"/>
      <c r="AH13" s="102"/>
      <c r="AI13" s="102"/>
      <c r="AJ13" s="102"/>
      <c r="AK13" s="102"/>
      <c r="AL13" s="102"/>
      <c r="AM13" s="102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</row>
    <row r="14" spans="1:39" ht="14.25" customHeight="1" thickTop="1">
      <c r="A14" s="6" t="s">
        <v>35</v>
      </c>
      <c r="B14" s="6"/>
      <c r="C14" s="6"/>
      <c r="D14" s="6"/>
      <c r="E14" s="6">
        <v>48</v>
      </c>
      <c r="F14" s="6">
        <v>50</v>
      </c>
      <c r="G14" s="6">
        <v>50</v>
      </c>
      <c r="H14" s="6">
        <v>48</v>
      </c>
      <c r="I14" s="63">
        <v>0</v>
      </c>
      <c r="J14" s="63">
        <v>0</v>
      </c>
      <c r="K14" s="6">
        <v>75</v>
      </c>
      <c r="L14" s="6">
        <v>27</v>
      </c>
      <c r="M14" s="6">
        <v>50</v>
      </c>
      <c r="N14" s="6"/>
      <c r="O14" s="6">
        <v>560</v>
      </c>
      <c r="P14" s="6">
        <v>150</v>
      </c>
      <c r="Q14" s="6">
        <v>50</v>
      </c>
      <c r="R14" s="6">
        <v>100</v>
      </c>
      <c r="S14" s="6">
        <v>45</v>
      </c>
      <c r="T14" s="6">
        <v>45</v>
      </c>
      <c r="U14" s="6"/>
      <c r="V14" s="6">
        <v>135</v>
      </c>
      <c r="W14" s="63">
        <v>0</v>
      </c>
      <c r="X14" s="63">
        <v>0</v>
      </c>
      <c r="Y14" s="6">
        <v>25</v>
      </c>
      <c r="Z14" s="6">
        <v>37</v>
      </c>
      <c r="AA14" s="63">
        <v>0</v>
      </c>
      <c r="AB14" s="6"/>
      <c r="AC14" s="30"/>
      <c r="AD14" s="24">
        <f>((SUM(D14:AC14))/(AD13-0))*100</f>
        <v>72.29206963249516</v>
      </c>
      <c r="AE14" s="6"/>
      <c r="AF14" s="33">
        <f>'Grades - 1st Term'!AK14</f>
        <v>82.16959064327486</v>
      </c>
      <c r="AG14" s="33">
        <f>'Grades - 2nd Term'!AU14</f>
        <v>64.93188854489165</v>
      </c>
      <c r="AH14" s="33">
        <f>AD14</f>
        <v>72.29206963249516</v>
      </c>
      <c r="AI14" s="91">
        <v>15</v>
      </c>
      <c r="AJ14" s="91">
        <v>28</v>
      </c>
      <c r="AK14" s="92">
        <v>49</v>
      </c>
      <c r="AL14" s="35"/>
      <c r="AM14" s="34">
        <f>(SUM(AF14:AH14,AK14))/4</f>
        <v>67.09838720516541</v>
      </c>
    </row>
    <row r="15" spans="1:39" ht="15" customHeight="1">
      <c r="A15" s="6">
        <v>11245</v>
      </c>
      <c r="B15" s="6"/>
      <c r="C15" s="6"/>
      <c r="D15" s="6"/>
      <c r="E15" s="64" t="s">
        <v>74</v>
      </c>
      <c r="F15" s="64" t="s">
        <v>74</v>
      </c>
      <c r="G15" s="64" t="s">
        <v>74</v>
      </c>
      <c r="H15" s="6">
        <v>36</v>
      </c>
      <c r="I15" s="6">
        <v>90</v>
      </c>
      <c r="J15" s="63">
        <v>0</v>
      </c>
      <c r="K15" s="6"/>
      <c r="L15" s="6">
        <v>15</v>
      </c>
      <c r="M15" s="64" t="s">
        <v>74</v>
      </c>
      <c r="N15" s="6"/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"/>
      <c r="V15" s="63">
        <v>0</v>
      </c>
      <c r="W15" s="64" t="s">
        <v>74</v>
      </c>
      <c r="X15" s="64" t="s">
        <v>74</v>
      </c>
      <c r="Y15" s="64" t="s">
        <v>74</v>
      </c>
      <c r="Z15" s="64" t="s">
        <v>74</v>
      </c>
      <c r="AA15" s="64" t="s">
        <v>74</v>
      </c>
      <c r="AB15" s="6"/>
      <c r="AC15" s="30"/>
      <c r="AD15" s="62">
        <f>((SUM(D15:AC15))/(AD13-535))*100</f>
        <v>9.197651663405088</v>
      </c>
      <c r="AE15" s="6"/>
      <c r="AF15" s="33">
        <f>'Grades - 1st Term'!AK16</f>
        <v>3.4482758620689653</v>
      </c>
      <c r="AG15" s="33">
        <f>'Grades - 2nd Term'!AU26</f>
        <v>74.53333333333333</v>
      </c>
      <c r="AH15" s="33">
        <f aca="true" t="shared" si="0" ref="AH15:AH26">AD15</f>
        <v>9.197651663405088</v>
      </c>
      <c r="AI15" s="91">
        <v>15</v>
      </c>
      <c r="AJ15" s="91">
        <v>0</v>
      </c>
      <c r="AK15" s="92">
        <v>11</v>
      </c>
      <c r="AL15" s="35"/>
      <c r="AM15" s="34">
        <f aca="true" t="shared" si="1" ref="AM15:AM26">(SUM(AF15:AH15,AK15))/4</f>
        <v>24.544815214701845</v>
      </c>
    </row>
    <row r="16" spans="1:39" ht="15" customHeight="1">
      <c r="A16" s="6" t="s">
        <v>40</v>
      </c>
      <c r="B16" s="6"/>
      <c r="C16" s="6"/>
      <c r="D16" s="6"/>
      <c r="E16" s="6">
        <v>50</v>
      </c>
      <c r="F16" s="6">
        <v>44</v>
      </c>
      <c r="G16" s="6">
        <v>50</v>
      </c>
      <c r="H16" s="6">
        <v>36</v>
      </c>
      <c r="I16" s="6">
        <v>90</v>
      </c>
      <c r="J16" s="6">
        <v>95</v>
      </c>
      <c r="K16" s="6">
        <v>16</v>
      </c>
      <c r="L16" s="6">
        <v>8</v>
      </c>
      <c r="M16" s="6">
        <v>40</v>
      </c>
      <c r="N16" s="6"/>
      <c r="O16" s="6">
        <v>590</v>
      </c>
      <c r="P16" s="6">
        <v>150</v>
      </c>
      <c r="Q16" s="63">
        <v>0</v>
      </c>
      <c r="R16" s="6">
        <v>100</v>
      </c>
      <c r="S16" s="6">
        <v>45</v>
      </c>
      <c r="T16" s="6">
        <v>50</v>
      </c>
      <c r="U16" s="6"/>
      <c r="V16" s="6">
        <v>122</v>
      </c>
      <c r="W16" s="63">
        <v>0</v>
      </c>
      <c r="X16" s="6">
        <v>50</v>
      </c>
      <c r="Y16" s="6">
        <v>25</v>
      </c>
      <c r="Z16" s="64" t="s">
        <v>74</v>
      </c>
      <c r="AA16" s="6">
        <v>100</v>
      </c>
      <c r="AB16" s="6"/>
      <c r="AC16" s="30"/>
      <c r="AD16" s="24">
        <f>((SUM(D16:AC16))/(AD13-0))*100</f>
        <v>80.31914893617021</v>
      </c>
      <c r="AE16" s="6"/>
      <c r="AF16" s="33">
        <f>'Grades - 1st Term'!AK17</f>
        <v>78.49122807017544</v>
      </c>
      <c r="AG16" s="33">
        <f>'Grades - 2nd Term'!AU15</f>
        <v>64.66180758017492</v>
      </c>
      <c r="AH16" s="33">
        <f t="shared" si="0"/>
        <v>80.31914893617021</v>
      </c>
      <c r="AI16" s="91">
        <v>16</v>
      </c>
      <c r="AJ16" s="91">
        <v>33</v>
      </c>
      <c r="AK16" s="92">
        <v>55</v>
      </c>
      <c r="AL16" s="35"/>
      <c r="AM16" s="34">
        <f t="shared" si="1"/>
        <v>69.61804614663015</v>
      </c>
    </row>
    <row r="17" spans="1:39" s="2" customFormat="1" ht="15" customHeight="1">
      <c r="A17" s="6">
        <v>10491</v>
      </c>
      <c r="B17" s="6"/>
      <c r="C17" s="6"/>
      <c r="D17" s="6"/>
      <c r="E17" s="6">
        <v>42</v>
      </c>
      <c r="F17" s="64" t="s">
        <v>74</v>
      </c>
      <c r="G17" s="6">
        <v>48</v>
      </c>
      <c r="H17" s="6">
        <v>50</v>
      </c>
      <c r="I17" s="63">
        <v>0</v>
      </c>
      <c r="J17" s="63">
        <v>0</v>
      </c>
      <c r="K17" s="6">
        <v>30</v>
      </c>
      <c r="L17" s="6">
        <v>16</v>
      </c>
      <c r="M17" s="6">
        <v>30</v>
      </c>
      <c r="N17" s="6"/>
      <c r="O17" s="6">
        <v>450</v>
      </c>
      <c r="P17" s="6">
        <v>140</v>
      </c>
      <c r="Q17" s="6">
        <v>50</v>
      </c>
      <c r="R17" s="6">
        <v>100</v>
      </c>
      <c r="S17" s="6">
        <v>45</v>
      </c>
      <c r="T17" s="63">
        <v>0</v>
      </c>
      <c r="U17" s="6">
        <v>50</v>
      </c>
      <c r="V17" s="6">
        <v>122</v>
      </c>
      <c r="W17" s="87">
        <v>74</v>
      </c>
      <c r="X17" s="6">
        <v>50</v>
      </c>
      <c r="Y17" s="6">
        <v>25</v>
      </c>
      <c r="Z17" s="64" t="s">
        <v>74</v>
      </c>
      <c r="AA17" s="63">
        <v>0</v>
      </c>
      <c r="AB17" s="6"/>
      <c r="AC17" s="30">
        <v>50</v>
      </c>
      <c r="AD17" s="24">
        <f>((SUM(D17:AC17))/(AD13-50))*100</f>
        <v>67.98810703666997</v>
      </c>
      <c r="AE17" s="6"/>
      <c r="AF17" s="33">
        <f>'Grades - 1st Term'!AK18</f>
        <v>79.53216374269006</v>
      </c>
      <c r="AG17" s="33">
        <f>'Grades - 2nd Term'!AU16</f>
        <v>74.6922024623803</v>
      </c>
      <c r="AH17" s="33">
        <f t="shared" si="0"/>
        <v>67.98810703666997</v>
      </c>
      <c r="AI17" s="91">
        <v>20</v>
      </c>
      <c r="AJ17" s="91">
        <v>43</v>
      </c>
      <c r="AK17" s="92">
        <v>67</v>
      </c>
      <c r="AL17" s="35"/>
      <c r="AM17" s="34">
        <f t="shared" si="1"/>
        <v>72.30311831043508</v>
      </c>
    </row>
    <row r="18" spans="1:39" s="2" customFormat="1" ht="15" customHeight="1">
      <c r="A18" s="6">
        <v>11693</v>
      </c>
      <c r="B18" s="6"/>
      <c r="C18" s="6"/>
      <c r="D18" s="6"/>
      <c r="E18" s="6">
        <v>42</v>
      </c>
      <c r="F18" s="6">
        <v>46</v>
      </c>
      <c r="G18" s="6">
        <v>50</v>
      </c>
      <c r="H18" s="6">
        <v>48</v>
      </c>
      <c r="I18" s="6">
        <v>86</v>
      </c>
      <c r="J18" s="63">
        <v>0</v>
      </c>
      <c r="K18" s="6">
        <v>46</v>
      </c>
      <c r="L18" s="6">
        <v>18</v>
      </c>
      <c r="M18" s="6">
        <v>40</v>
      </c>
      <c r="N18" s="6"/>
      <c r="O18" s="6">
        <v>400</v>
      </c>
      <c r="P18" s="6">
        <v>50</v>
      </c>
      <c r="Q18" s="6">
        <v>10</v>
      </c>
      <c r="R18" s="6">
        <v>75</v>
      </c>
      <c r="S18" s="6">
        <v>45</v>
      </c>
      <c r="T18" s="6">
        <v>50</v>
      </c>
      <c r="U18" s="6"/>
      <c r="V18" s="63">
        <v>0</v>
      </c>
      <c r="W18" s="63">
        <v>0</v>
      </c>
      <c r="X18" s="63">
        <v>0</v>
      </c>
      <c r="Y18" s="64" t="s">
        <v>74</v>
      </c>
      <c r="Z18" s="6">
        <v>39</v>
      </c>
      <c r="AA18" s="6">
        <v>100</v>
      </c>
      <c r="AB18" s="6"/>
      <c r="AC18" s="30"/>
      <c r="AD18" s="24">
        <v>69</v>
      </c>
      <c r="AE18" s="6"/>
      <c r="AF18" s="33">
        <f>'Grades - 1st Term'!AK19</f>
        <v>75.55555555555556</v>
      </c>
      <c r="AG18" s="33">
        <f>'Grades - 2nd Term'!AU17</f>
        <v>65.36312849162012</v>
      </c>
      <c r="AH18" s="33">
        <f t="shared" si="0"/>
        <v>69</v>
      </c>
      <c r="AI18" s="35"/>
      <c r="AJ18" s="35"/>
      <c r="AK18" s="93"/>
      <c r="AL18" s="91">
        <v>50</v>
      </c>
      <c r="AM18" s="34">
        <f>(SUM(AF18:AH18,AL18))/4</f>
        <v>64.97967101179393</v>
      </c>
    </row>
    <row r="19" spans="1:64" s="1" customFormat="1" ht="15" customHeight="1">
      <c r="A19" s="6">
        <v>10224</v>
      </c>
      <c r="B19" s="6"/>
      <c r="C19" s="6"/>
      <c r="D19" s="6"/>
      <c r="E19" s="6">
        <v>46</v>
      </c>
      <c r="F19" s="6">
        <v>44</v>
      </c>
      <c r="G19" s="6">
        <v>48</v>
      </c>
      <c r="H19" s="6">
        <v>50</v>
      </c>
      <c r="I19" s="6">
        <v>92</v>
      </c>
      <c r="J19" s="63">
        <v>0</v>
      </c>
      <c r="K19" s="6">
        <v>68</v>
      </c>
      <c r="L19" s="6">
        <v>14</v>
      </c>
      <c r="M19" s="6">
        <v>50</v>
      </c>
      <c r="N19" s="6"/>
      <c r="O19" s="6">
        <v>500</v>
      </c>
      <c r="P19" s="6">
        <v>150</v>
      </c>
      <c r="Q19" s="6">
        <v>50</v>
      </c>
      <c r="R19" s="6">
        <v>100</v>
      </c>
      <c r="S19" s="6">
        <v>50</v>
      </c>
      <c r="T19" s="6">
        <v>50</v>
      </c>
      <c r="U19" s="6">
        <v>10</v>
      </c>
      <c r="V19" s="6">
        <v>128</v>
      </c>
      <c r="W19" s="87">
        <v>129</v>
      </c>
      <c r="X19" s="6">
        <v>25</v>
      </c>
      <c r="Y19" s="6">
        <v>25</v>
      </c>
      <c r="Z19" s="6">
        <v>37</v>
      </c>
      <c r="AA19" s="6">
        <v>100</v>
      </c>
      <c r="AB19" s="6"/>
      <c r="AC19" s="30"/>
      <c r="AD19" s="24">
        <f>(((SUM(D19:AC19))/(AD13-0))*100)</f>
        <v>85.39651837524178</v>
      </c>
      <c r="AE19" s="6"/>
      <c r="AF19" s="33">
        <f>'Grades - 1st Term'!AK20</f>
        <v>85.09356725146199</v>
      </c>
      <c r="AG19" s="33">
        <f>'Grades - 2nd Term'!AU18</f>
        <v>84.83173734610124</v>
      </c>
      <c r="AH19" s="33">
        <f t="shared" si="0"/>
        <v>85.39651837524178</v>
      </c>
      <c r="AI19" s="91">
        <v>20</v>
      </c>
      <c r="AJ19" s="91">
        <v>58</v>
      </c>
      <c r="AK19" s="92">
        <v>80</v>
      </c>
      <c r="AL19" s="35"/>
      <c r="AM19" s="34">
        <f t="shared" si="1"/>
        <v>83.83045574320126</v>
      </c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39" s="2" customFormat="1" ht="15" customHeight="1">
      <c r="A20" s="6" t="s">
        <v>45</v>
      </c>
      <c r="B20" s="6"/>
      <c r="C20" s="6"/>
      <c r="D20" s="6"/>
      <c r="E20" s="6">
        <v>46</v>
      </c>
      <c r="F20" s="64" t="s">
        <v>74</v>
      </c>
      <c r="G20" s="6">
        <v>46</v>
      </c>
      <c r="H20" s="6">
        <v>38</v>
      </c>
      <c r="I20" s="6">
        <v>94</v>
      </c>
      <c r="J20" s="6">
        <v>77</v>
      </c>
      <c r="K20" s="6"/>
      <c r="L20" s="6">
        <v>9</v>
      </c>
      <c r="M20" s="6">
        <v>25</v>
      </c>
      <c r="N20" s="6"/>
      <c r="O20" s="6">
        <v>500</v>
      </c>
      <c r="P20" s="6">
        <v>150</v>
      </c>
      <c r="Q20" s="6">
        <v>50</v>
      </c>
      <c r="R20" s="6">
        <v>40</v>
      </c>
      <c r="S20" s="6">
        <v>45</v>
      </c>
      <c r="T20" s="63">
        <v>0</v>
      </c>
      <c r="U20" s="6"/>
      <c r="V20" s="6">
        <v>125</v>
      </c>
      <c r="W20" s="63">
        <v>0</v>
      </c>
      <c r="X20" s="6">
        <v>50</v>
      </c>
      <c r="Y20" s="6">
        <v>25</v>
      </c>
      <c r="Z20" s="64" t="s">
        <v>74</v>
      </c>
      <c r="AA20" s="6">
        <v>100</v>
      </c>
      <c r="AB20" s="6"/>
      <c r="AC20" s="30"/>
      <c r="AD20" s="24">
        <f>((SUM(D20:AC20))/(AD13-50))*100</f>
        <v>70.36669970267592</v>
      </c>
      <c r="AE20" s="6"/>
      <c r="AF20" s="33">
        <f>'Grades - 1st Term'!AK21</f>
        <v>70.32919254658385</v>
      </c>
      <c r="AG20" s="33">
        <f>'Grades - 2nd Term'!AU19</f>
        <v>55.282122905027926</v>
      </c>
      <c r="AH20" s="33">
        <f t="shared" si="0"/>
        <v>70.36669970267592</v>
      </c>
      <c r="AI20" s="91">
        <v>15</v>
      </c>
      <c r="AJ20" s="91">
        <v>21</v>
      </c>
      <c r="AK20" s="92">
        <v>40</v>
      </c>
      <c r="AL20" s="35"/>
      <c r="AM20" s="34">
        <f t="shared" si="1"/>
        <v>58.99450378857192</v>
      </c>
    </row>
    <row r="21" spans="1:39" ht="15" customHeight="1">
      <c r="A21" s="6" t="s">
        <v>47</v>
      </c>
      <c r="B21" s="6"/>
      <c r="C21" s="6"/>
      <c r="D21" s="6"/>
      <c r="E21" s="6">
        <v>26</v>
      </c>
      <c r="F21" s="64" t="s">
        <v>74</v>
      </c>
      <c r="G21" s="6">
        <v>50</v>
      </c>
      <c r="H21" s="6">
        <v>50</v>
      </c>
      <c r="I21" s="6">
        <v>76</v>
      </c>
      <c r="J21" s="63">
        <v>0</v>
      </c>
      <c r="K21" s="6">
        <v>2</v>
      </c>
      <c r="L21" s="6"/>
      <c r="M21" s="64" t="s">
        <v>74</v>
      </c>
      <c r="N21" s="6"/>
      <c r="O21" s="6">
        <v>480</v>
      </c>
      <c r="P21" s="6">
        <v>130</v>
      </c>
      <c r="Q21" s="6">
        <v>50</v>
      </c>
      <c r="R21" s="6">
        <v>100</v>
      </c>
      <c r="S21" s="6">
        <v>45</v>
      </c>
      <c r="T21" s="6">
        <v>50</v>
      </c>
      <c r="U21" s="6"/>
      <c r="V21" s="6">
        <v>62</v>
      </c>
      <c r="W21" s="63">
        <v>0</v>
      </c>
      <c r="X21" s="63">
        <v>0</v>
      </c>
      <c r="Y21" s="6">
        <v>25</v>
      </c>
      <c r="Z21" s="6">
        <v>37</v>
      </c>
      <c r="AA21" s="6">
        <v>100</v>
      </c>
      <c r="AB21" s="6"/>
      <c r="AC21" s="30"/>
      <c r="AD21" s="24">
        <f>((SUM(D21:AC21))/(AD13-110))*100</f>
        <v>65.52604698672114</v>
      </c>
      <c r="AE21" s="6"/>
      <c r="AF21" s="33">
        <f>'Grades - 1st Term'!AK22</f>
        <v>74.86549707602339</v>
      </c>
      <c r="AG21" s="33">
        <f>'Grades - 2nd Term'!AU20</f>
        <v>50.29213483146067</v>
      </c>
      <c r="AH21" s="33">
        <f t="shared" si="0"/>
        <v>65.52604698672114</v>
      </c>
      <c r="AI21" s="91">
        <v>17</v>
      </c>
      <c r="AJ21" s="91">
        <v>21</v>
      </c>
      <c r="AK21" s="92">
        <v>41</v>
      </c>
      <c r="AL21" s="35"/>
      <c r="AM21" s="34">
        <f t="shared" si="1"/>
        <v>57.9209197235513</v>
      </c>
    </row>
    <row r="22" spans="1:39" ht="15" customHeight="1">
      <c r="A22" s="6" t="s">
        <v>53</v>
      </c>
      <c r="B22" s="6"/>
      <c r="C22" s="6"/>
      <c r="D22" s="6"/>
      <c r="E22" s="6">
        <v>34</v>
      </c>
      <c r="F22" s="6">
        <v>38</v>
      </c>
      <c r="G22" s="6">
        <v>36</v>
      </c>
      <c r="H22" s="6">
        <v>40</v>
      </c>
      <c r="I22" s="6">
        <v>92</v>
      </c>
      <c r="J22" s="6">
        <v>69</v>
      </c>
      <c r="K22" s="6">
        <v>22</v>
      </c>
      <c r="L22" s="6">
        <v>12</v>
      </c>
      <c r="M22" s="64" t="s">
        <v>74</v>
      </c>
      <c r="N22" s="6"/>
      <c r="O22" s="6">
        <v>400</v>
      </c>
      <c r="P22" s="6">
        <v>140</v>
      </c>
      <c r="Q22" s="6">
        <v>50</v>
      </c>
      <c r="R22" s="6">
        <v>90</v>
      </c>
      <c r="S22" s="6">
        <v>45</v>
      </c>
      <c r="T22" s="6">
        <v>50</v>
      </c>
      <c r="U22" s="6"/>
      <c r="V22" s="63">
        <v>0</v>
      </c>
      <c r="W22" s="64" t="s">
        <v>74</v>
      </c>
      <c r="X22" s="63">
        <v>0</v>
      </c>
      <c r="Y22" s="6">
        <v>25</v>
      </c>
      <c r="Z22" s="6">
        <v>37</v>
      </c>
      <c r="AA22" s="64" t="s">
        <v>74</v>
      </c>
      <c r="AB22" s="6"/>
      <c r="AC22" s="30"/>
      <c r="AD22" s="24">
        <f>((SUM(D22:AC22))/(AD13-360))*100</f>
        <v>69.08665105386417</v>
      </c>
      <c r="AE22" s="6"/>
      <c r="AF22" s="33">
        <f>'Grades - 1st Term'!AK23</f>
        <v>67.35483870967742</v>
      </c>
      <c r="AG22" s="33">
        <f>'Grades - 2nd Term'!AU21</f>
        <v>45.39252336448598</v>
      </c>
      <c r="AH22" s="33">
        <f t="shared" si="0"/>
        <v>69.08665105386417</v>
      </c>
      <c r="AI22" s="91">
        <v>17</v>
      </c>
      <c r="AJ22" s="91">
        <v>22</v>
      </c>
      <c r="AK22" s="92">
        <v>42</v>
      </c>
      <c r="AL22" s="35"/>
      <c r="AM22" s="34">
        <f t="shared" si="1"/>
        <v>55.958503282006895</v>
      </c>
    </row>
    <row r="23" spans="1:39" ht="17.25" customHeight="1">
      <c r="A23" s="6">
        <v>11229</v>
      </c>
      <c r="B23" s="6"/>
      <c r="C23" s="6"/>
      <c r="D23" s="6"/>
      <c r="E23" s="6"/>
      <c r="F23" s="6"/>
      <c r="G23" s="6"/>
      <c r="H23" s="6"/>
      <c r="I23" s="6"/>
      <c r="J23" s="63">
        <v>0</v>
      </c>
      <c r="K23" s="6"/>
      <c r="L23" s="6"/>
      <c r="M23" s="64" t="s">
        <v>74</v>
      </c>
      <c r="N23" s="6"/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"/>
      <c r="V23" s="63">
        <v>0</v>
      </c>
      <c r="W23" s="63">
        <v>0</v>
      </c>
      <c r="X23" s="64" t="s">
        <v>74</v>
      </c>
      <c r="Y23" s="64" t="s">
        <v>74</v>
      </c>
      <c r="Z23" s="64" t="s">
        <v>74</v>
      </c>
      <c r="AA23" s="64" t="s">
        <v>74</v>
      </c>
      <c r="AB23" s="6"/>
      <c r="AC23" s="30"/>
      <c r="AD23" s="62">
        <f>((SUM(D23:AC23))/(AD13-0))*100</f>
        <v>0</v>
      </c>
      <c r="AE23" s="6"/>
      <c r="AF23" s="33">
        <f>'Grades - 1st Term'!AK24</f>
        <v>66.16107382550335</v>
      </c>
      <c r="AG23" s="33">
        <f>'Grades - 2nd Term'!AU22</f>
        <v>19.772727272727273</v>
      </c>
      <c r="AH23" s="33">
        <f t="shared" si="0"/>
        <v>0</v>
      </c>
      <c r="AI23" s="91">
        <v>0</v>
      </c>
      <c r="AJ23" s="91">
        <v>0</v>
      </c>
      <c r="AK23" s="92">
        <v>0</v>
      </c>
      <c r="AL23" s="35"/>
      <c r="AM23" s="34">
        <f t="shared" si="1"/>
        <v>21.483450274557654</v>
      </c>
    </row>
    <row r="24" spans="1:39" ht="15" customHeight="1">
      <c r="A24" s="6" t="s">
        <v>50</v>
      </c>
      <c r="B24" s="6"/>
      <c r="C24" s="6"/>
      <c r="D24" s="6"/>
      <c r="E24" s="6">
        <v>34</v>
      </c>
      <c r="F24" s="6">
        <v>28</v>
      </c>
      <c r="G24" s="6">
        <v>46</v>
      </c>
      <c r="H24" s="6">
        <v>50</v>
      </c>
      <c r="I24" s="6">
        <v>80</v>
      </c>
      <c r="J24" s="6">
        <v>53</v>
      </c>
      <c r="K24" s="6">
        <v>46</v>
      </c>
      <c r="L24" s="6">
        <v>9</v>
      </c>
      <c r="M24" s="6">
        <v>30</v>
      </c>
      <c r="N24" s="6"/>
      <c r="O24" s="6">
        <v>525</v>
      </c>
      <c r="P24" s="6">
        <v>130</v>
      </c>
      <c r="Q24" s="6">
        <v>50</v>
      </c>
      <c r="R24" s="6">
        <v>100</v>
      </c>
      <c r="S24" s="6">
        <v>45</v>
      </c>
      <c r="T24" s="6">
        <v>50</v>
      </c>
      <c r="U24" s="6"/>
      <c r="V24" s="63">
        <v>0</v>
      </c>
      <c r="W24" s="63">
        <v>0</v>
      </c>
      <c r="X24" s="63">
        <v>0</v>
      </c>
      <c r="Y24" s="6">
        <v>25</v>
      </c>
      <c r="Z24" s="6">
        <v>37</v>
      </c>
      <c r="AA24" s="6">
        <v>100</v>
      </c>
      <c r="AB24" s="6"/>
      <c r="AC24" s="30"/>
      <c r="AD24" s="24">
        <f>((SUM(D24:AC24))/(AD13-0))*100</f>
        <v>69.53578336557061</v>
      </c>
      <c r="AE24" s="6"/>
      <c r="AF24" s="33">
        <f>'Grades - 1st Term'!AK25</f>
        <v>65.05263157894737</v>
      </c>
      <c r="AG24" s="33">
        <f>'Grades - 2nd Term'!AU23</f>
        <v>64.86567164179104</v>
      </c>
      <c r="AH24" s="33">
        <f t="shared" si="0"/>
        <v>69.53578336557061</v>
      </c>
      <c r="AI24" s="91">
        <v>8</v>
      </c>
      <c r="AJ24" s="91">
        <v>34</v>
      </c>
      <c r="AK24" s="92">
        <v>52</v>
      </c>
      <c r="AL24" s="35" t="s">
        <v>113</v>
      </c>
      <c r="AM24" s="34">
        <f t="shared" si="1"/>
        <v>62.863521646577254</v>
      </c>
    </row>
    <row r="25" spans="1:39" ht="15" customHeight="1">
      <c r="A25" s="6" t="s">
        <v>52</v>
      </c>
      <c r="B25" s="6"/>
      <c r="C25" s="6"/>
      <c r="D25" s="6"/>
      <c r="E25" s="6">
        <v>42</v>
      </c>
      <c r="F25" s="6">
        <v>50</v>
      </c>
      <c r="G25" s="6">
        <v>48</v>
      </c>
      <c r="H25" s="6">
        <v>46</v>
      </c>
      <c r="I25" s="6">
        <v>90</v>
      </c>
      <c r="J25" s="63">
        <v>0</v>
      </c>
      <c r="K25" s="6">
        <v>80</v>
      </c>
      <c r="L25" s="6">
        <v>22</v>
      </c>
      <c r="M25" s="6">
        <v>30</v>
      </c>
      <c r="N25" s="6"/>
      <c r="O25" s="6">
        <v>520</v>
      </c>
      <c r="P25" s="6">
        <v>150</v>
      </c>
      <c r="Q25" s="6">
        <v>50</v>
      </c>
      <c r="R25" s="6">
        <v>100</v>
      </c>
      <c r="S25" s="6">
        <v>45</v>
      </c>
      <c r="T25" s="6">
        <v>50</v>
      </c>
      <c r="U25" s="6"/>
      <c r="V25" s="6">
        <v>125</v>
      </c>
      <c r="W25" s="64" t="s">
        <v>74</v>
      </c>
      <c r="X25" s="63">
        <v>0</v>
      </c>
      <c r="Y25" s="6">
        <v>25</v>
      </c>
      <c r="Z25" s="6">
        <v>28</v>
      </c>
      <c r="AA25" s="6">
        <v>100</v>
      </c>
      <c r="AB25" s="6"/>
      <c r="AC25" s="30"/>
      <c r="AD25" s="24">
        <f>(((SUM(D25:AC25))/(AD13-200))*100)</f>
        <v>85.70663811563169</v>
      </c>
      <c r="AE25" s="6"/>
      <c r="AF25" s="33">
        <f>'Grades - 1st Term'!AK26</f>
        <v>87.55089820359282</v>
      </c>
      <c r="AG25" s="33">
        <f>'Grades - 2nd Term'!AU24</f>
        <v>69.53625170998632</v>
      </c>
      <c r="AH25" s="33">
        <f t="shared" si="0"/>
        <v>85.70663811563169</v>
      </c>
      <c r="AI25" s="35"/>
      <c r="AJ25" s="35"/>
      <c r="AK25" s="93"/>
      <c r="AL25" s="91">
        <v>60</v>
      </c>
      <c r="AM25" s="34">
        <f>(SUM(AF25:AH25,AL25))/4</f>
        <v>75.6984470073027</v>
      </c>
    </row>
    <row r="26" spans="1:39" s="2" customFormat="1" ht="15" customHeight="1">
      <c r="A26" s="6"/>
      <c r="B26" s="6"/>
      <c r="C26" s="6"/>
      <c r="D26" s="6"/>
      <c r="E26" s="6">
        <v>34</v>
      </c>
      <c r="F26" s="64" t="s">
        <v>74</v>
      </c>
      <c r="G26" s="6">
        <v>32</v>
      </c>
      <c r="H26" s="64" t="s">
        <v>74</v>
      </c>
      <c r="I26" s="6">
        <v>84</v>
      </c>
      <c r="J26" s="6">
        <v>96</v>
      </c>
      <c r="K26" s="6"/>
      <c r="L26" s="6">
        <v>17</v>
      </c>
      <c r="M26" s="64" t="s">
        <v>74</v>
      </c>
      <c r="N26" s="6"/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"/>
      <c r="V26" s="63">
        <v>0</v>
      </c>
      <c r="W26" s="64" t="s">
        <v>74</v>
      </c>
      <c r="X26" s="64" t="s">
        <v>74</v>
      </c>
      <c r="Y26" s="64" t="s">
        <v>74</v>
      </c>
      <c r="Z26" s="64" t="s">
        <v>74</v>
      </c>
      <c r="AA26" s="64" t="s">
        <v>74</v>
      </c>
      <c r="AB26" s="6"/>
      <c r="AC26" s="30"/>
      <c r="AD26" s="62">
        <f>(((SUM(D26:AC26))/(AD13-460))*100)</f>
        <v>16.355721393034823</v>
      </c>
      <c r="AE26" s="6"/>
      <c r="AF26" s="33">
        <f>'Grades - 1st Term'!AK27</f>
        <v>65.18181818181819</v>
      </c>
      <c r="AG26" s="33">
        <f>'Grades - 2nd Term'!AU25</f>
        <v>55.03289977046672</v>
      </c>
      <c r="AH26" s="33">
        <f t="shared" si="0"/>
        <v>16.355721393034823</v>
      </c>
      <c r="AI26" s="91">
        <v>0</v>
      </c>
      <c r="AJ26" s="91">
        <v>0</v>
      </c>
      <c r="AK26" s="92">
        <v>0</v>
      </c>
      <c r="AL26" s="35"/>
      <c r="AM26" s="34">
        <f t="shared" si="1"/>
        <v>34.14260983632993</v>
      </c>
    </row>
    <row r="27" spans="1:39" ht="1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87"/>
      <c r="X27" s="6"/>
      <c r="Y27" s="6"/>
      <c r="Z27" s="6"/>
      <c r="AA27" s="6"/>
      <c r="AB27" s="6"/>
      <c r="AC27" s="24"/>
      <c r="AD27" s="24"/>
      <c r="AE27" s="6"/>
      <c r="AF27" s="33"/>
      <c r="AG27" s="32"/>
      <c r="AH27" s="33"/>
      <c r="AI27" s="90"/>
      <c r="AJ27" s="90"/>
      <c r="AK27" s="90"/>
      <c r="AL27" s="35"/>
      <c r="AM27" s="34"/>
    </row>
    <row r="28" spans="1:39" ht="1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87"/>
      <c r="X28" s="6"/>
      <c r="Y28" s="6"/>
      <c r="Z28" s="6"/>
      <c r="AA28" s="6"/>
      <c r="AB28" s="6"/>
      <c r="AC28" s="24"/>
      <c r="AD28" s="24"/>
      <c r="AE28" s="6"/>
      <c r="AF28" s="33"/>
      <c r="AG28" s="32"/>
      <c r="AH28" s="33"/>
      <c r="AI28" s="90"/>
      <c r="AJ28" s="90"/>
      <c r="AK28" s="90"/>
      <c r="AL28" s="35"/>
      <c r="AM28" s="34"/>
    </row>
    <row r="29" spans="1:39" s="2" customFormat="1" ht="1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87"/>
      <c r="X29" s="6"/>
      <c r="Y29" s="6"/>
      <c r="Z29" s="6"/>
      <c r="AA29" s="6"/>
      <c r="AB29" s="6"/>
      <c r="AC29" s="24"/>
      <c r="AD29" s="24"/>
      <c r="AE29" s="6"/>
      <c r="AF29" s="33"/>
      <c r="AG29" s="32"/>
      <c r="AH29" s="33"/>
      <c r="AI29" s="90"/>
      <c r="AJ29" s="90"/>
      <c r="AK29" s="90"/>
      <c r="AL29" s="35"/>
      <c r="AM29" s="34"/>
    </row>
    <row r="30" spans="1:39" s="2" customFormat="1" ht="1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87"/>
      <c r="X30" s="6"/>
      <c r="Y30" s="6"/>
      <c r="Z30" s="6"/>
      <c r="AA30" s="6"/>
      <c r="AB30" s="6"/>
      <c r="AC30" s="24"/>
      <c r="AD30" s="24"/>
      <c r="AE30" s="6"/>
      <c r="AF30" s="33"/>
      <c r="AG30" s="32"/>
      <c r="AH30" s="33"/>
      <c r="AI30" s="90"/>
      <c r="AJ30" s="90"/>
      <c r="AK30" s="90"/>
      <c r="AL30" s="35"/>
      <c r="AM30" s="34"/>
    </row>
    <row r="31" spans="1:39" ht="1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87"/>
      <c r="X31" s="6"/>
      <c r="Y31" s="6"/>
      <c r="Z31" s="6"/>
      <c r="AA31" s="6"/>
      <c r="AB31" s="6"/>
      <c r="AC31" s="24"/>
      <c r="AD31" s="24"/>
      <c r="AE31" s="6"/>
      <c r="AF31" s="33"/>
      <c r="AG31" s="32"/>
      <c r="AH31" s="33"/>
      <c r="AI31" s="90"/>
      <c r="AJ31" s="90"/>
      <c r="AK31" s="90"/>
      <c r="AL31" s="35"/>
      <c r="AM31" s="34"/>
    </row>
    <row r="32" spans="1:39" ht="1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87"/>
      <c r="X32" s="6"/>
      <c r="Y32" s="6"/>
      <c r="Z32" s="6"/>
      <c r="AA32" s="6"/>
      <c r="AB32" s="6"/>
      <c r="AC32" s="24"/>
      <c r="AD32" s="24"/>
      <c r="AE32" s="6"/>
      <c r="AF32" s="33"/>
      <c r="AG32" s="32"/>
      <c r="AH32" s="33"/>
      <c r="AI32" s="90"/>
      <c r="AJ32" s="90"/>
      <c r="AK32" s="90"/>
      <c r="AL32" s="35"/>
      <c r="AM32" s="34"/>
    </row>
    <row r="33" spans="1:39" ht="1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87"/>
      <c r="X33" s="6"/>
      <c r="Y33" s="6"/>
      <c r="Z33" s="6"/>
      <c r="AA33" s="6"/>
      <c r="AB33" s="6"/>
      <c r="AC33" s="24"/>
      <c r="AD33" s="24"/>
      <c r="AE33" s="6"/>
      <c r="AF33" s="33"/>
      <c r="AG33" s="32"/>
      <c r="AH33" s="33"/>
      <c r="AI33" s="90"/>
      <c r="AJ33" s="90"/>
      <c r="AK33" s="90"/>
      <c r="AL33" s="35"/>
      <c r="AM33" s="34"/>
    </row>
    <row r="34" spans="1:39" ht="1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87"/>
      <c r="X34" s="6"/>
      <c r="Y34" s="6"/>
      <c r="Z34" s="6"/>
      <c r="AA34" s="6"/>
      <c r="AB34" s="6"/>
      <c r="AC34" s="24"/>
      <c r="AD34" s="24"/>
      <c r="AE34" s="6"/>
      <c r="AF34" s="33"/>
      <c r="AG34" s="32"/>
      <c r="AH34" s="33"/>
      <c r="AI34" s="90"/>
      <c r="AJ34" s="90"/>
      <c r="AK34" s="90"/>
      <c r="AL34" s="35"/>
      <c r="AM34" s="34"/>
    </row>
    <row r="35" spans="1:39" ht="15" customHeight="1">
      <c r="A35" s="6"/>
      <c r="B35" s="6"/>
      <c r="C35" s="2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87"/>
      <c r="X35" s="6"/>
      <c r="Y35" s="6"/>
      <c r="Z35" s="6"/>
      <c r="AA35" s="6"/>
      <c r="AB35" s="6"/>
      <c r="AC35" s="24"/>
      <c r="AD35" s="24"/>
      <c r="AE35" s="6"/>
      <c r="AF35" s="33"/>
      <c r="AG35" s="32"/>
      <c r="AH35" s="33"/>
      <c r="AI35" s="90"/>
      <c r="AJ35" s="90"/>
      <c r="AK35" s="90"/>
      <c r="AL35" s="35"/>
      <c r="AM35" s="34"/>
    </row>
    <row r="36" spans="1:64" s="7" customFormat="1" ht="12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87"/>
      <c r="X36" s="6"/>
      <c r="Y36" s="6"/>
      <c r="Z36" s="6"/>
      <c r="AA36" s="6"/>
      <c r="AB36" s="6"/>
      <c r="AC36" s="37"/>
      <c r="AD36" s="37"/>
      <c r="AE36" s="6"/>
      <c r="AF36" s="37"/>
      <c r="AG36" s="37"/>
      <c r="AH36" s="37"/>
      <c r="AI36" s="37"/>
      <c r="AJ36" s="37"/>
      <c r="AK36" s="37"/>
      <c r="AL36" s="37"/>
      <c r="AM36" s="37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</row>
  </sheetData>
  <mergeCells count="12">
    <mergeCell ref="AL11:AL13"/>
    <mergeCell ref="AM11:AM13"/>
    <mergeCell ref="AF11:AF13"/>
    <mergeCell ref="AG11:AG13"/>
    <mergeCell ref="AI11:AI13"/>
    <mergeCell ref="AJ11:AJ13"/>
    <mergeCell ref="AK11:AK13"/>
    <mergeCell ref="F1:J1"/>
    <mergeCell ref="AH11:AH13"/>
    <mergeCell ref="O9:U9"/>
    <mergeCell ref="O10:U10"/>
    <mergeCell ref="O12:U12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17.140625" style="0" customWidth="1"/>
    <col min="2" max="2" width="13.8515625" style="94" customWidth="1"/>
    <col min="3" max="5" width="9.7109375" style="94" customWidth="1"/>
    <col min="6" max="7" width="11.7109375" style="94" customWidth="1"/>
    <col min="8" max="8" width="14.421875" style="94" customWidth="1"/>
    <col min="9" max="9" width="11.7109375" style="94" customWidth="1"/>
    <col min="10" max="10" width="12.140625" style="94" customWidth="1"/>
  </cols>
  <sheetData>
    <row r="1" ht="23.25">
      <c r="E1" s="98" t="s">
        <v>140</v>
      </c>
    </row>
    <row r="2" ht="15.75">
      <c r="E2" s="99" t="s">
        <v>139</v>
      </c>
    </row>
    <row r="3" ht="13.5" thickBot="1"/>
    <row r="4" spans="1:10" ht="13.5" thickBot="1">
      <c r="A4" s="95" t="s">
        <v>138</v>
      </c>
      <c r="B4" s="96" t="s">
        <v>1</v>
      </c>
      <c r="C4" s="96" t="s">
        <v>15</v>
      </c>
      <c r="D4" s="96" t="s">
        <v>16</v>
      </c>
      <c r="E4" s="96" t="s">
        <v>17</v>
      </c>
      <c r="F4" s="96" t="s">
        <v>134</v>
      </c>
      <c r="G4" s="96" t="s">
        <v>135</v>
      </c>
      <c r="H4" s="96" t="s">
        <v>136</v>
      </c>
      <c r="I4" s="96" t="s">
        <v>19</v>
      </c>
      <c r="J4" s="96" t="s">
        <v>18</v>
      </c>
    </row>
    <row r="5" spans="1:10" ht="13.5" thickBot="1">
      <c r="A5" s="95"/>
      <c r="B5" s="106" t="s">
        <v>35</v>
      </c>
      <c r="C5" s="96">
        <v>82.16959064327486</v>
      </c>
      <c r="D5" s="96">
        <v>64.93188854489165</v>
      </c>
      <c r="E5" s="96">
        <v>72.29206963249516</v>
      </c>
      <c r="F5" s="96">
        <v>15</v>
      </c>
      <c r="G5" s="96">
        <v>28</v>
      </c>
      <c r="H5" s="96">
        <v>49</v>
      </c>
      <c r="I5" s="97"/>
      <c r="J5" s="96">
        <v>67.09838720516541</v>
      </c>
    </row>
    <row r="6" spans="1:10" ht="13.5" thickBot="1">
      <c r="A6" s="95"/>
      <c r="B6" s="106">
        <v>11245</v>
      </c>
      <c r="C6" s="96">
        <v>3.4482758620689653</v>
      </c>
      <c r="D6" s="96">
        <v>74.53333333333333</v>
      </c>
      <c r="E6" s="96">
        <v>9.197651663405088</v>
      </c>
      <c r="F6" s="96">
        <v>15</v>
      </c>
      <c r="G6" s="96">
        <v>0</v>
      </c>
      <c r="H6" s="96">
        <v>11</v>
      </c>
      <c r="I6" s="97"/>
      <c r="J6" s="96">
        <v>24.544815214701845</v>
      </c>
    </row>
    <row r="7" spans="1:10" ht="13.5" thickBot="1">
      <c r="A7" s="95"/>
      <c r="B7" s="106" t="s">
        <v>40</v>
      </c>
      <c r="C7" s="96">
        <v>78.49122807017544</v>
      </c>
      <c r="D7" s="96">
        <v>64.66180758017492</v>
      </c>
      <c r="E7" s="96">
        <v>80.31914893617021</v>
      </c>
      <c r="F7" s="96">
        <v>16</v>
      </c>
      <c r="G7" s="96">
        <v>33</v>
      </c>
      <c r="H7" s="96">
        <v>55</v>
      </c>
      <c r="I7" s="97"/>
      <c r="J7" s="96">
        <v>69.61804614663015</v>
      </c>
    </row>
    <row r="8" spans="1:10" ht="13.5" thickBot="1">
      <c r="A8" s="95"/>
      <c r="B8" s="106">
        <v>10491</v>
      </c>
      <c r="C8" s="96">
        <v>79.53216374269006</v>
      </c>
      <c r="D8" s="96">
        <v>74.6922024623803</v>
      </c>
      <c r="E8" s="96">
        <v>67.98810703666997</v>
      </c>
      <c r="F8" s="96">
        <v>20</v>
      </c>
      <c r="G8" s="96">
        <v>43</v>
      </c>
      <c r="H8" s="96">
        <v>67</v>
      </c>
      <c r="I8" s="97"/>
      <c r="J8" s="96">
        <v>72.30311831043508</v>
      </c>
    </row>
    <row r="9" spans="1:10" ht="13.5" thickBot="1">
      <c r="A9" s="95"/>
      <c r="B9" s="106">
        <v>11693</v>
      </c>
      <c r="C9" s="96">
        <v>75.55555555555556</v>
      </c>
      <c r="D9" s="96">
        <v>65.36312849162012</v>
      </c>
      <c r="E9" s="96">
        <v>69</v>
      </c>
      <c r="F9" s="97"/>
      <c r="G9" s="97"/>
      <c r="H9" s="97"/>
      <c r="I9" s="96">
        <v>50</v>
      </c>
      <c r="J9" s="96">
        <v>64.97967101179393</v>
      </c>
    </row>
    <row r="10" spans="1:10" ht="13.5" thickBot="1">
      <c r="A10" s="95"/>
      <c r="B10" s="106">
        <v>10224</v>
      </c>
      <c r="C10" s="96">
        <v>85.09356725146199</v>
      </c>
      <c r="D10" s="96">
        <v>84.83173734610124</v>
      </c>
      <c r="E10" s="96">
        <v>85.39651837524178</v>
      </c>
      <c r="F10" s="96">
        <v>20</v>
      </c>
      <c r="G10" s="96">
        <v>58</v>
      </c>
      <c r="H10" s="96">
        <v>80</v>
      </c>
      <c r="I10" s="97"/>
      <c r="J10" s="96">
        <v>83.83045574320126</v>
      </c>
    </row>
    <row r="11" spans="1:10" ht="13.5" thickBot="1">
      <c r="A11" s="95"/>
      <c r="B11" s="106" t="s">
        <v>45</v>
      </c>
      <c r="C11" s="96">
        <v>70.32919254658385</v>
      </c>
      <c r="D11" s="96">
        <v>55.282122905027926</v>
      </c>
      <c r="E11" s="96">
        <v>70.36669970267592</v>
      </c>
      <c r="F11" s="96">
        <v>15</v>
      </c>
      <c r="G11" s="96">
        <v>21</v>
      </c>
      <c r="H11" s="96">
        <v>40</v>
      </c>
      <c r="I11" s="97"/>
      <c r="J11" s="96">
        <v>58.99450378857192</v>
      </c>
    </row>
    <row r="12" spans="1:10" ht="13.5" thickBot="1">
      <c r="A12" s="95"/>
      <c r="B12" s="106" t="s">
        <v>47</v>
      </c>
      <c r="C12" s="96">
        <v>74.86549707602339</v>
      </c>
      <c r="D12" s="96">
        <v>50.29213483146067</v>
      </c>
      <c r="E12" s="96">
        <v>65.52604698672114</v>
      </c>
      <c r="F12" s="96">
        <v>17</v>
      </c>
      <c r="G12" s="96">
        <v>21</v>
      </c>
      <c r="H12" s="96">
        <v>41</v>
      </c>
      <c r="I12" s="97"/>
      <c r="J12" s="96">
        <v>57.9209197235513</v>
      </c>
    </row>
    <row r="13" spans="1:10" ht="13.5" thickBot="1">
      <c r="A13" s="95"/>
      <c r="B13" s="106" t="s">
        <v>53</v>
      </c>
      <c r="C13" s="96">
        <v>67.35483870967742</v>
      </c>
      <c r="D13" s="96">
        <v>45.39252336448598</v>
      </c>
      <c r="E13" s="96">
        <v>69.08665105386417</v>
      </c>
      <c r="F13" s="96">
        <v>17</v>
      </c>
      <c r="G13" s="96">
        <v>22</v>
      </c>
      <c r="H13" s="96">
        <v>42</v>
      </c>
      <c r="I13" s="97"/>
      <c r="J13" s="96">
        <v>55.958503282006895</v>
      </c>
    </row>
    <row r="14" spans="1:10" ht="13.5" thickBot="1">
      <c r="A14" s="95"/>
      <c r="B14" s="106">
        <v>11229</v>
      </c>
      <c r="C14" s="96">
        <v>66.16107382550335</v>
      </c>
      <c r="D14" s="96">
        <v>19.772727272727273</v>
      </c>
      <c r="E14" s="96">
        <v>0</v>
      </c>
      <c r="F14" s="96">
        <v>0</v>
      </c>
      <c r="G14" s="96">
        <v>0</v>
      </c>
      <c r="H14" s="96">
        <v>0</v>
      </c>
      <c r="I14" s="97"/>
      <c r="J14" s="96">
        <v>21.483450274557654</v>
      </c>
    </row>
    <row r="15" spans="1:10" ht="13.5" thickBot="1">
      <c r="A15" s="95"/>
      <c r="B15" s="106" t="s">
        <v>50</v>
      </c>
      <c r="C15" s="96">
        <v>65.05263157894737</v>
      </c>
      <c r="D15" s="96">
        <v>64.86567164179104</v>
      </c>
      <c r="E15" s="96">
        <v>69.53578336557061</v>
      </c>
      <c r="F15" s="96">
        <v>8</v>
      </c>
      <c r="G15" s="96">
        <v>34</v>
      </c>
      <c r="H15" s="96">
        <v>52</v>
      </c>
      <c r="I15" s="97" t="s">
        <v>113</v>
      </c>
      <c r="J15" s="96">
        <v>62.863521646577254</v>
      </c>
    </row>
    <row r="16" spans="1:10" ht="13.5" thickBot="1">
      <c r="A16" s="95"/>
      <c r="B16" s="106" t="s">
        <v>52</v>
      </c>
      <c r="C16" s="96">
        <v>87.55089820359282</v>
      </c>
      <c r="D16" s="96">
        <v>69.53625170998632</v>
      </c>
      <c r="E16" s="96">
        <v>85.70663811563169</v>
      </c>
      <c r="F16" s="97"/>
      <c r="G16" s="97"/>
      <c r="H16" s="97"/>
      <c r="I16" s="96">
        <v>60</v>
      </c>
      <c r="J16" s="96">
        <v>75.6984470073027</v>
      </c>
    </row>
    <row r="17" spans="1:10" ht="13.5" thickBot="1">
      <c r="A17" s="95"/>
      <c r="B17" s="106"/>
      <c r="C17" s="96">
        <v>65.18181818181819</v>
      </c>
      <c r="D17" s="96">
        <v>55.03289977046672</v>
      </c>
      <c r="E17" s="96">
        <v>16.355721393034823</v>
      </c>
      <c r="F17" s="96">
        <v>0</v>
      </c>
      <c r="G17" s="96">
        <v>0</v>
      </c>
      <c r="H17" s="96">
        <v>0</v>
      </c>
      <c r="I17" s="97"/>
      <c r="J17" s="96">
        <v>34.14260983632993</v>
      </c>
    </row>
  </sheetData>
  <printOptions/>
  <pageMargins left="0.75" right="0.75" top="1" bottom="1" header="0.5" footer="0.5"/>
  <pageSetup fitToHeight="1" fitToWidth="1" horizontalDpi="300" verticalDpi="300" orientation="landscape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A26"/>
  <sheetViews>
    <sheetView workbookViewId="0" topLeftCell="A1">
      <selection activeCell="EN6" sqref="EN6"/>
    </sheetView>
  </sheetViews>
  <sheetFormatPr defaultColWidth="9.140625" defaultRowHeight="12.75"/>
  <cols>
    <col min="1" max="1" width="17.7109375" style="4" customWidth="1"/>
    <col min="2" max="2" width="7.28125" style="54" customWidth="1"/>
    <col min="3" max="6" width="9.140625" style="56" customWidth="1"/>
    <col min="7" max="8" width="2.421875" style="41" customWidth="1"/>
    <col min="9" max="9" width="9.140625" style="54" customWidth="1"/>
    <col min="10" max="12" width="9.140625" style="56" customWidth="1"/>
    <col min="13" max="13" width="9.140625" style="54" customWidth="1"/>
    <col min="14" max="15" width="2.140625" style="41" customWidth="1"/>
    <col min="16" max="17" width="9.140625" style="56" customWidth="1"/>
    <col min="18" max="20" width="9.140625" style="54" customWidth="1"/>
    <col min="21" max="22" width="2.28125" style="41" customWidth="1"/>
    <col min="23" max="23" width="17.7109375" style="4" customWidth="1"/>
    <col min="24" max="28" width="9.140625" style="65" customWidth="1"/>
    <col min="29" max="30" width="2.140625" style="41" customWidth="1"/>
    <col min="31" max="35" width="9.140625" style="56" customWidth="1"/>
    <col min="36" max="37" width="1.421875" style="41" customWidth="1"/>
    <col min="38" max="42" width="9.140625" style="56" customWidth="1"/>
    <col min="43" max="43" width="17.7109375" style="4" customWidth="1"/>
    <col min="44" max="45" width="1.57421875" style="41" customWidth="1"/>
    <col min="46" max="50" width="9.140625" style="56" customWidth="1"/>
    <col min="51" max="52" width="1.8515625" style="41" customWidth="1"/>
    <col min="53" max="57" width="9.140625" style="56" customWidth="1"/>
    <col min="58" max="59" width="1.57421875" style="41" customWidth="1"/>
    <col min="60" max="63" width="9.140625" style="56" customWidth="1"/>
    <col min="64" max="64" width="8.421875" style="56" customWidth="1"/>
    <col min="65" max="65" width="17.7109375" style="4" customWidth="1"/>
    <col min="66" max="67" width="1.8515625" style="41" customWidth="1"/>
    <col min="68" max="71" width="9.140625" style="56" customWidth="1"/>
    <col min="72" max="72" width="9.140625" style="76" customWidth="1"/>
    <col min="73" max="74" width="1.57421875" style="76" customWidth="1"/>
    <col min="75" max="79" width="9.140625" style="76" customWidth="1"/>
    <col min="80" max="81" width="2.00390625" style="41" customWidth="1"/>
    <col min="82" max="82" width="17.7109375" style="4" customWidth="1"/>
    <col min="83" max="87" width="9.140625" style="56" customWidth="1"/>
    <col min="88" max="89" width="1.7109375" style="41" customWidth="1"/>
    <col min="90" max="94" width="9.140625" style="56" customWidth="1"/>
    <col min="95" max="96" width="1.28515625" style="41" customWidth="1"/>
    <col min="97" max="101" width="9.140625" style="56" customWidth="1"/>
    <col min="102" max="103" width="1.7109375" style="41" customWidth="1"/>
    <col min="104" max="104" width="17.7109375" style="4" customWidth="1"/>
    <col min="105" max="109" width="9.140625" style="56" customWidth="1"/>
    <col min="110" max="111" width="1.1484375" style="41" customWidth="1"/>
    <col min="112" max="116" width="9.140625" style="56" customWidth="1"/>
    <col min="117" max="118" width="2.00390625" style="41" customWidth="1"/>
    <col min="119" max="123" width="9.140625" style="4" customWidth="1"/>
    <col min="124" max="125" width="2.140625" style="41" customWidth="1"/>
    <col min="126" max="126" width="17.7109375" style="4" customWidth="1"/>
    <col min="127" max="128" width="9.140625" style="4" customWidth="1"/>
    <col min="129" max="131" width="9.140625" style="56" customWidth="1"/>
    <col min="132" max="133" width="1.7109375" style="41" customWidth="1"/>
    <col min="134" max="134" width="17.7109375" style="4" customWidth="1"/>
    <col min="135" max="139" width="9.140625" style="56" customWidth="1"/>
    <col min="140" max="141" width="1.7109375" style="41" customWidth="1"/>
    <col min="142" max="143" width="9.140625" style="56" customWidth="1"/>
    <col min="144" max="146" width="9.140625" style="4" customWidth="1"/>
    <col min="147" max="148" width="1.28515625" style="41" customWidth="1"/>
    <col min="149" max="149" width="17.7109375" style="4" customWidth="1"/>
    <col min="150" max="16384" width="9.140625" style="4" customWidth="1"/>
  </cols>
  <sheetData>
    <row r="1" ht="12.75" customHeight="1"/>
    <row r="2" spans="1:157" s="43" customFormat="1" ht="13.5" thickBot="1">
      <c r="A2" s="43" t="s">
        <v>20</v>
      </c>
      <c r="B2" s="55">
        <v>39111</v>
      </c>
      <c r="C2" s="57">
        <v>39112</v>
      </c>
      <c r="D2" s="57">
        <v>39113</v>
      </c>
      <c r="E2" s="57">
        <v>39114</v>
      </c>
      <c r="F2" s="57">
        <v>39115</v>
      </c>
      <c r="G2" s="38">
        <v>39116</v>
      </c>
      <c r="H2" s="38">
        <v>39117</v>
      </c>
      <c r="I2" s="55">
        <v>39118</v>
      </c>
      <c r="J2" s="57">
        <v>39119</v>
      </c>
      <c r="K2" s="57">
        <v>39120</v>
      </c>
      <c r="L2" s="57">
        <v>39121</v>
      </c>
      <c r="M2" s="55">
        <v>39122</v>
      </c>
      <c r="N2" s="38">
        <v>39123</v>
      </c>
      <c r="O2" s="38">
        <v>39124</v>
      </c>
      <c r="P2" s="57">
        <v>39125</v>
      </c>
      <c r="Q2" s="57">
        <v>39126</v>
      </c>
      <c r="R2" s="55">
        <v>39127</v>
      </c>
      <c r="S2" s="55">
        <v>39128</v>
      </c>
      <c r="T2" s="55">
        <v>39129</v>
      </c>
      <c r="U2" s="38">
        <v>39130</v>
      </c>
      <c r="V2" s="38">
        <v>39131</v>
      </c>
      <c r="W2" s="43" t="s">
        <v>20</v>
      </c>
      <c r="X2" s="66">
        <v>39132</v>
      </c>
      <c r="Y2" s="66">
        <v>39133</v>
      </c>
      <c r="Z2" s="66">
        <v>39134</v>
      </c>
      <c r="AA2" s="66">
        <v>39135</v>
      </c>
      <c r="AB2" s="66">
        <v>39136</v>
      </c>
      <c r="AC2" s="38">
        <v>39137</v>
      </c>
      <c r="AD2" s="38">
        <v>39138</v>
      </c>
      <c r="AE2" s="57">
        <v>39139</v>
      </c>
      <c r="AF2" s="57">
        <v>39140</v>
      </c>
      <c r="AG2" s="57">
        <v>39141</v>
      </c>
      <c r="AH2" s="57">
        <v>39142</v>
      </c>
      <c r="AI2" s="57">
        <v>39143</v>
      </c>
      <c r="AJ2" s="38">
        <v>39144</v>
      </c>
      <c r="AK2" s="38">
        <v>39145</v>
      </c>
      <c r="AL2" s="57">
        <v>39146</v>
      </c>
      <c r="AM2" s="57">
        <v>39147</v>
      </c>
      <c r="AN2" s="57">
        <v>39148</v>
      </c>
      <c r="AO2" s="57">
        <v>39149</v>
      </c>
      <c r="AP2" s="57">
        <v>39150</v>
      </c>
      <c r="AQ2" s="43" t="s">
        <v>20</v>
      </c>
      <c r="AR2" s="38">
        <v>39151</v>
      </c>
      <c r="AS2" s="38">
        <v>39152</v>
      </c>
      <c r="AT2" s="57">
        <v>39153</v>
      </c>
      <c r="AU2" s="57">
        <v>39154</v>
      </c>
      <c r="AV2" s="57">
        <v>39155</v>
      </c>
      <c r="AW2" s="57">
        <v>39156</v>
      </c>
      <c r="AX2" s="57">
        <v>39157</v>
      </c>
      <c r="AY2" s="38">
        <v>39158</v>
      </c>
      <c r="AZ2" s="38">
        <v>39159</v>
      </c>
      <c r="BA2" s="57">
        <v>39160</v>
      </c>
      <c r="BB2" s="57">
        <v>39161</v>
      </c>
      <c r="BC2" s="57">
        <v>39162</v>
      </c>
      <c r="BD2" s="57">
        <v>39163</v>
      </c>
      <c r="BE2" s="57">
        <v>39164</v>
      </c>
      <c r="BF2" s="38">
        <v>39165</v>
      </c>
      <c r="BG2" s="38">
        <v>39166</v>
      </c>
      <c r="BH2" s="57">
        <v>39167</v>
      </c>
      <c r="BI2" s="57">
        <v>39168</v>
      </c>
      <c r="BJ2" s="57">
        <v>39169</v>
      </c>
      <c r="BK2" s="57">
        <v>39170</v>
      </c>
      <c r="BL2" s="57">
        <v>39171</v>
      </c>
      <c r="BM2" s="43" t="s">
        <v>20</v>
      </c>
      <c r="BN2" s="38">
        <v>39172</v>
      </c>
      <c r="BO2" s="38">
        <v>39173</v>
      </c>
      <c r="BP2" s="57">
        <v>39174</v>
      </c>
      <c r="BQ2" s="57">
        <v>39175</v>
      </c>
      <c r="BR2" s="57">
        <v>39176</v>
      </c>
      <c r="BS2" s="57">
        <v>39177</v>
      </c>
      <c r="BT2" s="77">
        <v>39178</v>
      </c>
      <c r="BU2" s="77">
        <v>39179</v>
      </c>
      <c r="BV2" s="77">
        <v>39180</v>
      </c>
      <c r="BW2" s="77">
        <v>39181</v>
      </c>
      <c r="BX2" s="77">
        <v>39182</v>
      </c>
      <c r="BY2" s="77">
        <v>39183</v>
      </c>
      <c r="BZ2" s="77">
        <v>39184</v>
      </c>
      <c r="CA2" s="77">
        <v>39185</v>
      </c>
      <c r="CB2" s="38">
        <v>39186</v>
      </c>
      <c r="CC2" s="38">
        <v>39187</v>
      </c>
      <c r="CD2" s="43" t="s">
        <v>20</v>
      </c>
      <c r="CE2" s="57">
        <v>39188</v>
      </c>
      <c r="CF2" s="57">
        <v>39189</v>
      </c>
      <c r="CG2" s="57">
        <v>39190</v>
      </c>
      <c r="CH2" s="57">
        <v>39191</v>
      </c>
      <c r="CI2" s="57">
        <v>39192</v>
      </c>
      <c r="CJ2" s="38">
        <v>39193</v>
      </c>
      <c r="CK2" s="38">
        <v>39194</v>
      </c>
      <c r="CL2" s="57">
        <v>39195</v>
      </c>
      <c r="CM2" s="57">
        <v>39196</v>
      </c>
      <c r="CN2" s="57">
        <v>39197</v>
      </c>
      <c r="CO2" s="57">
        <v>39198</v>
      </c>
      <c r="CP2" s="57">
        <v>39199</v>
      </c>
      <c r="CQ2" s="38">
        <v>39200</v>
      </c>
      <c r="CR2" s="38">
        <v>39201</v>
      </c>
      <c r="CS2" s="57">
        <v>39202</v>
      </c>
      <c r="CT2" s="57">
        <v>39203</v>
      </c>
      <c r="CU2" s="57">
        <v>39204</v>
      </c>
      <c r="CV2" s="57">
        <v>39205</v>
      </c>
      <c r="CW2" s="57">
        <v>39206</v>
      </c>
      <c r="CX2" s="38">
        <v>39207</v>
      </c>
      <c r="CY2" s="38">
        <v>39208</v>
      </c>
      <c r="CZ2" s="43" t="s">
        <v>20</v>
      </c>
      <c r="DA2" s="57">
        <v>39209</v>
      </c>
      <c r="DB2" s="57">
        <v>39210</v>
      </c>
      <c r="DC2" s="57">
        <v>39211</v>
      </c>
      <c r="DD2" s="57">
        <v>39212</v>
      </c>
      <c r="DE2" s="57">
        <v>39213</v>
      </c>
      <c r="DF2" s="38">
        <v>39214</v>
      </c>
      <c r="DG2" s="38">
        <v>39215</v>
      </c>
      <c r="DH2" s="57">
        <v>39216</v>
      </c>
      <c r="DI2" s="57">
        <v>39217</v>
      </c>
      <c r="DJ2" s="57">
        <v>39218</v>
      </c>
      <c r="DK2" s="57">
        <v>39219</v>
      </c>
      <c r="DL2" s="57">
        <v>39220</v>
      </c>
      <c r="DM2" s="38">
        <v>39221</v>
      </c>
      <c r="DN2" s="38">
        <v>39222</v>
      </c>
      <c r="DO2" s="44">
        <v>39223</v>
      </c>
      <c r="DP2" s="44">
        <v>39224</v>
      </c>
      <c r="DQ2" s="44">
        <v>39225</v>
      </c>
      <c r="DR2" s="44">
        <v>39226</v>
      </c>
      <c r="DS2" s="44">
        <v>39227</v>
      </c>
      <c r="DT2" s="38">
        <v>39228</v>
      </c>
      <c r="DU2" s="38">
        <v>39229</v>
      </c>
      <c r="DV2" s="43" t="s">
        <v>20</v>
      </c>
      <c r="DW2" s="44">
        <v>39230</v>
      </c>
      <c r="DX2" s="44">
        <v>39231</v>
      </c>
      <c r="DY2" s="57">
        <v>39232</v>
      </c>
      <c r="DZ2" s="57">
        <v>39233</v>
      </c>
      <c r="EA2" s="57">
        <v>39234</v>
      </c>
      <c r="EB2" s="38">
        <v>39235</v>
      </c>
      <c r="EC2" s="38">
        <v>39236</v>
      </c>
      <c r="ED2" s="43" t="s">
        <v>20</v>
      </c>
      <c r="EE2" s="57">
        <v>39237</v>
      </c>
      <c r="EF2" s="57">
        <v>39238</v>
      </c>
      <c r="EG2" s="57">
        <v>39239</v>
      </c>
      <c r="EH2" s="57">
        <v>39240</v>
      </c>
      <c r="EI2" s="57">
        <v>39241</v>
      </c>
      <c r="EJ2" s="38">
        <v>39242</v>
      </c>
      <c r="EK2" s="38">
        <v>39243</v>
      </c>
      <c r="EL2" s="57">
        <v>39244</v>
      </c>
      <c r="EM2" s="57">
        <v>39245</v>
      </c>
      <c r="EN2" s="44">
        <v>39246</v>
      </c>
      <c r="EO2" s="44">
        <v>39247</v>
      </c>
      <c r="EP2" s="44">
        <v>39248</v>
      </c>
      <c r="EQ2" s="38">
        <v>39249</v>
      </c>
      <c r="ER2" s="38">
        <v>39250</v>
      </c>
      <c r="ES2" s="43" t="s">
        <v>20</v>
      </c>
      <c r="ET2" s="44">
        <v>39251</v>
      </c>
      <c r="EU2" s="44">
        <v>39252</v>
      </c>
      <c r="EV2" s="44">
        <v>39253</v>
      </c>
      <c r="EW2" s="44">
        <v>39254</v>
      </c>
      <c r="EX2" s="44">
        <v>39255</v>
      </c>
      <c r="EY2" s="44">
        <v>39256</v>
      </c>
      <c r="EZ2" s="44">
        <v>39257</v>
      </c>
      <c r="FA2" s="44">
        <v>39258</v>
      </c>
    </row>
    <row r="3" spans="1:149" s="45" customFormat="1" ht="14.25" customHeight="1" hidden="1" thickTop="1">
      <c r="A3" s="6" t="s">
        <v>22</v>
      </c>
      <c r="B3" s="52"/>
      <c r="C3" s="58"/>
      <c r="D3" s="58"/>
      <c r="E3" s="58"/>
      <c r="F3" s="58"/>
      <c r="G3" s="39"/>
      <c r="H3" s="39"/>
      <c r="I3" s="52"/>
      <c r="J3" s="58"/>
      <c r="K3" s="58"/>
      <c r="L3" s="58"/>
      <c r="M3" s="52"/>
      <c r="N3" s="39"/>
      <c r="O3" s="39"/>
      <c r="P3" s="58"/>
      <c r="Q3" s="58"/>
      <c r="R3" s="52"/>
      <c r="S3" s="52"/>
      <c r="T3" s="52"/>
      <c r="U3" s="39"/>
      <c r="V3" s="39"/>
      <c r="W3" s="6" t="s">
        <v>22</v>
      </c>
      <c r="X3" s="67"/>
      <c r="Y3" s="67"/>
      <c r="Z3" s="67"/>
      <c r="AA3" s="67"/>
      <c r="AB3" s="67"/>
      <c r="AC3" s="39"/>
      <c r="AD3" s="39"/>
      <c r="AE3" s="58"/>
      <c r="AF3" s="58"/>
      <c r="AG3" s="58"/>
      <c r="AH3" s="58"/>
      <c r="AI3" s="58"/>
      <c r="AJ3" s="39"/>
      <c r="AK3" s="39"/>
      <c r="AL3" s="58"/>
      <c r="AM3" s="58"/>
      <c r="AN3" s="58"/>
      <c r="AO3" s="58"/>
      <c r="AP3" s="58"/>
      <c r="AQ3" s="6" t="s">
        <v>22</v>
      </c>
      <c r="AR3" s="39"/>
      <c r="AS3" s="39"/>
      <c r="AT3" s="58"/>
      <c r="AU3" s="58"/>
      <c r="AV3" s="58"/>
      <c r="AW3" s="58"/>
      <c r="AX3" s="58"/>
      <c r="AY3" s="39"/>
      <c r="AZ3" s="39"/>
      <c r="BA3" s="58"/>
      <c r="BB3" s="58"/>
      <c r="BC3" s="58"/>
      <c r="BD3" s="58"/>
      <c r="BE3" s="58"/>
      <c r="BF3" s="39"/>
      <c r="BG3" s="39"/>
      <c r="BH3" s="58"/>
      <c r="BI3" s="58"/>
      <c r="BJ3" s="58"/>
      <c r="BK3" s="58"/>
      <c r="BL3" s="58"/>
      <c r="BM3" s="6" t="s">
        <v>22</v>
      </c>
      <c r="BN3" s="39"/>
      <c r="BO3" s="39"/>
      <c r="BP3" s="58"/>
      <c r="BQ3" s="58"/>
      <c r="BR3" s="58"/>
      <c r="BS3" s="58"/>
      <c r="BT3" s="78"/>
      <c r="BU3" s="78"/>
      <c r="BV3" s="78"/>
      <c r="BW3" s="78"/>
      <c r="BX3" s="78"/>
      <c r="BY3" s="78"/>
      <c r="BZ3" s="78"/>
      <c r="CA3" s="78"/>
      <c r="CB3" s="39"/>
      <c r="CC3" s="39"/>
      <c r="CD3" s="6" t="s">
        <v>22</v>
      </c>
      <c r="CE3" s="58"/>
      <c r="CF3" s="58"/>
      <c r="CG3" s="58"/>
      <c r="CH3" s="58"/>
      <c r="CI3" s="58"/>
      <c r="CJ3" s="39"/>
      <c r="CK3" s="39"/>
      <c r="CL3" s="58"/>
      <c r="CM3" s="58"/>
      <c r="CN3" s="58"/>
      <c r="CO3" s="58"/>
      <c r="CP3" s="58"/>
      <c r="CQ3" s="39"/>
      <c r="CR3" s="39"/>
      <c r="CS3" s="58"/>
      <c r="CT3" s="58"/>
      <c r="CU3" s="58"/>
      <c r="CV3" s="58"/>
      <c r="CW3" s="58"/>
      <c r="CX3" s="39"/>
      <c r="CY3" s="39"/>
      <c r="CZ3" s="6" t="s">
        <v>22</v>
      </c>
      <c r="DA3" s="58"/>
      <c r="DB3" s="58"/>
      <c r="DC3" s="58"/>
      <c r="DD3" s="58"/>
      <c r="DE3" s="58"/>
      <c r="DF3" s="39"/>
      <c r="DG3" s="39"/>
      <c r="DH3" s="58"/>
      <c r="DI3" s="58"/>
      <c r="DJ3" s="58"/>
      <c r="DK3" s="58"/>
      <c r="DL3" s="58"/>
      <c r="DM3" s="39"/>
      <c r="DN3" s="39"/>
      <c r="DT3" s="39"/>
      <c r="DU3" s="39"/>
      <c r="DV3" s="6" t="s">
        <v>22</v>
      </c>
      <c r="DY3" s="58"/>
      <c r="DZ3" s="58"/>
      <c r="EA3" s="58"/>
      <c r="EB3" s="39"/>
      <c r="EC3" s="39"/>
      <c r="ED3" s="6" t="s">
        <v>22</v>
      </c>
      <c r="EE3" s="58"/>
      <c r="EF3" s="58"/>
      <c r="EG3" s="58"/>
      <c r="EH3" s="58"/>
      <c r="EI3" s="58"/>
      <c r="EJ3" s="39"/>
      <c r="EK3" s="39"/>
      <c r="EL3" s="58"/>
      <c r="EM3" s="58"/>
      <c r="EQ3" s="39"/>
      <c r="ER3" s="39"/>
      <c r="ES3" s="6" t="s">
        <v>22</v>
      </c>
    </row>
    <row r="4" spans="1:149" s="46" customFormat="1" ht="14.25" customHeight="1" thickTop="1">
      <c r="A4" s="6" t="s">
        <v>34</v>
      </c>
      <c r="B4" s="53"/>
      <c r="C4" s="59" t="s">
        <v>11</v>
      </c>
      <c r="D4" s="59"/>
      <c r="E4" s="59"/>
      <c r="F4" s="59"/>
      <c r="G4" s="40"/>
      <c r="H4" s="40"/>
      <c r="I4" s="53"/>
      <c r="J4" s="59"/>
      <c r="K4" s="59"/>
      <c r="L4" s="59"/>
      <c r="M4" s="53"/>
      <c r="N4" s="40"/>
      <c r="O4" s="40"/>
      <c r="P4" s="59"/>
      <c r="Q4" s="59"/>
      <c r="R4" s="53"/>
      <c r="S4" s="53"/>
      <c r="T4" s="53"/>
      <c r="U4" s="40"/>
      <c r="V4" s="40"/>
      <c r="W4" s="6" t="s">
        <v>34</v>
      </c>
      <c r="X4" s="68"/>
      <c r="Y4" s="68"/>
      <c r="Z4" s="68"/>
      <c r="AA4" s="68"/>
      <c r="AB4" s="68"/>
      <c r="AC4" s="40"/>
      <c r="AD4" s="40"/>
      <c r="AE4" s="59"/>
      <c r="AF4" s="59"/>
      <c r="AG4" s="59"/>
      <c r="AH4" s="59"/>
      <c r="AI4" s="59"/>
      <c r="AJ4" s="40"/>
      <c r="AK4" s="40"/>
      <c r="AL4" s="59"/>
      <c r="AM4" s="59"/>
      <c r="AN4" s="59"/>
      <c r="AO4" s="59"/>
      <c r="AP4" s="59"/>
      <c r="AQ4" s="6" t="s">
        <v>34</v>
      </c>
      <c r="AR4" s="40"/>
      <c r="AS4" s="40"/>
      <c r="AT4" s="59"/>
      <c r="AU4" s="59"/>
      <c r="AV4" s="59"/>
      <c r="AW4" s="59"/>
      <c r="AX4" s="59"/>
      <c r="AY4" s="40"/>
      <c r="AZ4" s="40"/>
      <c r="BA4" s="59"/>
      <c r="BB4" s="59"/>
      <c r="BC4" s="59"/>
      <c r="BD4" s="59"/>
      <c r="BE4" s="59" t="s">
        <v>11</v>
      </c>
      <c r="BF4" s="40"/>
      <c r="BG4" s="40"/>
      <c r="BH4" s="59"/>
      <c r="BI4" s="59"/>
      <c r="BJ4" s="59"/>
      <c r="BK4" s="59"/>
      <c r="BL4" s="59"/>
      <c r="BM4" s="6" t="s">
        <v>34</v>
      </c>
      <c r="BN4" s="40"/>
      <c r="BO4" s="40"/>
      <c r="BP4" s="59"/>
      <c r="BQ4" s="59"/>
      <c r="BR4" s="59"/>
      <c r="BS4" s="59"/>
      <c r="BT4" s="79"/>
      <c r="BU4" s="79"/>
      <c r="BV4" s="79"/>
      <c r="BW4" s="79"/>
      <c r="BX4" s="79"/>
      <c r="BY4" s="79"/>
      <c r="BZ4" s="79"/>
      <c r="CA4" s="79"/>
      <c r="CB4" s="40"/>
      <c r="CC4" s="40"/>
      <c r="CD4" s="6" t="s">
        <v>34</v>
      </c>
      <c r="CE4" s="59"/>
      <c r="CF4" s="59"/>
      <c r="CG4" s="59" t="s">
        <v>11</v>
      </c>
      <c r="CH4" s="59" t="s">
        <v>11</v>
      </c>
      <c r="CI4" s="59" t="s">
        <v>11</v>
      </c>
      <c r="CJ4" s="40"/>
      <c r="CK4" s="40"/>
      <c r="CL4" s="59"/>
      <c r="CM4" s="59"/>
      <c r="CN4" s="59"/>
      <c r="CO4" s="59"/>
      <c r="CP4" s="59"/>
      <c r="CQ4" s="40"/>
      <c r="CR4" s="40"/>
      <c r="CS4" s="59"/>
      <c r="CT4" s="59"/>
      <c r="CU4" s="59"/>
      <c r="CV4" s="59"/>
      <c r="CW4" s="59"/>
      <c r="CX4" s="40"/>
      <c r="CY4" s="40"/>
      <c r="CZ4" s="6" t="s">
        <v>34</v>
      </c>
      <c r="DA4" s="59"/>
      <c r="DB4" s="59"/>
      <c r="DC4" s="59"/>
      <c r="DD4" s="59"/>
      <c r="DE4" s="59"/>
      <c r="DF4" s="40"/>
      <c r="DG4" s="40"/>
      <c r="DH4" s="59"/>
      <c r="DI4" s="59"/>
      <c r="DJ4" s="59"/>
      <c r="DK4" s="59"/>
      <c r="DL4" s="59" t="s">
        <v>11</v>
      </c>
      <c r="DM4" s="40"/>
      <c r="DN4" s="40"/>
      <c r="DT4" s="40"/>
      <c r="DU4" s="40"/>
      <c r="DV4" s="6" t="s">
        <v>34</v>
      </c>
      <c r="DY4" s="59"/>
      <c r="DZ4" s="59"/>
      <c r="EA4" s="59"/>
      <c r="EB4" s="40"/>
      <c r="EC4" s="40"/>
      <c r="ED4" s="6" t="s">
        <v>34</v>
      </c>
      <c r="EE4" s="59"/>
      <c r="EF4" s="59"/>
      <c r="EG4" s="59"/>
      <c r="EH4" s="59"/>
      <c r="EI4" s="59"/>
      <c r="EJ4" s="40"/>
      <c r="EK4" s="40"/>
      <c r="EL4" s="59"/>
      <c r="EM4" s="59"/>
      <c r="EQ4" s="40"/>
      <c r="ER4" s="40"/>
      <c r="ES4" s="6" t="s">
        <v>34</v>
      </c>
    </row>
    <row r="5" spans="1:149" s="46" customFormat="1" ht="14.25" customHeight="1" hidden="1">
      <c r="A5" s="6" t="s">
        <v>36</v>
      </c>
      <c r="B5" s="53" t="s">
        <v>29</v>
      </c>
      <c r="C5" s="59" t="s">
        <v>11</v>
      </c>
      <c r="D5" s="59" t="s">
        <v>11</v>
      </c>
      <c r="E5" s="59"/>
      <c r="F5" s="59" t="s">
        <v>11</v>
      </c>
      <c r="G5" s="40"/>
      <c r="H5" s="40"/>
      <c r="I5" s="53" t="s">
        <v>69</v>
      </c>
      <c r="J5" s="59" t="s">
        <v>11</v>
      </c>
      <c r="K5" s="59" t="s">
        <v>11</v>
      </c>
      <c r="L5" s="59" t="s">
        <v>11</v>
      </c>
      <c r="M5" s="53" t="s">
        <v>69</v>
      </c>
      <c r="N5" s="40"/>
      <c r="O5" s="40"/>
      <c r="P5" s="59" t="s">
        <v>11</v>
      </c>
      <c r="Q5" s="59" t="s">
        <v>11</v>
      </c>
      <c r="R5" s="53" t="s">
        <v>69</v>
      </c>
      <c r="S5" s="53" t="s">
        <v>69</v>
      </c>
      <c r="T5" s="53" t="s">
        <v>69</v>
      </c>
      <c r="U5" s="40"/>
      <c r="V5" s="40"/>
      <c r="W5" s="6" t="s">
        <v>36</v>
      </c>
      <c r="X5" s="68"/>
      <c r="Y5" s="68"/>
      <c r="Z5" s="68"/>
      <c r="AA5" s="68"/>
      <c r="AB5" s="68"/>
      <c r="AC5" s="40"/>
      <c r="AD5" s="40"/>
      <c r="AE5" s="59" t="s">
        <v>11</v>
      </c>
      <c r="AF5" s="59" t="s">
        <v>11</v>
      </c>
      <c r="AG5" s="59" t="s">
        <v>11</v>
      </c>
      <c r="AH5" s="59" t="s">
        <v>11</v>
      </c>
      <c r="AI5" s="59" t="s">
        <v>11</v>
      </c>
      <c r="AJ5" s="40"/>
      <c r="AK5" s="40"/>
      <c r="AL5" s="59" t="s">
        <v>11</v>
      </c>
      <c r="AM5" s="59" t="s">
        <v>11</v>
      </c>
      <c r="AN5" s="59" t="s">
        <v>11</v>
      </c>
      <c r="AO5" s="59" t="s">
        <v>11</v>
      </c>
      <c r="AP5" s="59" t="s">
        <v>11</v>
      </c>
      <c r="AQ5" s="6" t="s">
        <v>36</v>
      </c>
      <c r="AR5" s="40"/>
      <c r="AS5" s="40"/>
      <c r="AT5" s="59" t="s">
        <v>11</v>
      </c>
      <c r="AU5" s="59" t="s">
        <v>11</v>
      </c>
      <c r="AV5" s="59" t="s">
        <v>11</v>
      </c>
      <c r="AW5" s="59" t="s">
        <v>11</v>
      </c>
      <c r="AX5" s="59" t="s">
        <v>11</v>
      </c>
      <c r="AY5" s="40"/>
      <c r="AZ5" s="40"/>
      <c r="BA5" s="59" t="s">
        <v>11</v>
      </c>
      <c r="BB5" s="59" t="s">
        <v>11</v>
      </c>
      <c r="BC5" s="59" t="s">
        <v>11</v>
      </c>
      <c r="BD5" s="59" t="s">
        <v>11</v>
      </c>
      <c r="BE5" s="59" t="s">
        <v>11</v>
      </c>
      <c r="BF5" s="40"/>
      <c r="BG5" s="40"/>
      <c r="BH5" s="59"/>
      <c r="BI5" s="59" t="s">
        <v>11</v>
      </c>
      <c r="BJ5" s="59"/>
      <c r="BK5" s="59"/>
      <c r="BL5" s="59"/>
      <c r="BM5" s="6" t="s">
        <v>36</v>
      </c>
      <c r="BN5" s="40"/>
      <c r="BO5" s="40"/>
      <c r="BP5" s="59"/>
      <c r="BQ5" s="59"/>
      <c r="BR5" s="59"/>
      <c r="BS5" s="59"/>
      <c r="BT5" s="79"/>
      <c r="BU5" s="79"/>
      <c r="BV5" s="79"/>
      <c r="BW5" s="79"/>
      <c r="BX5" s="79"/>
      <c r="BY5" s="79"/>
      <c r="BZ5" s="79"/>
      <c r="CA5" s="79"/>
      <c r="CB5" s="40"/>
      <c r="CC5" s="40"/>
      <c r="CD5" s="6" t="s">
        <v>36</v>
      </c>
      <c r="CE5" s="59"/>
      <c r="CF5" s="59"/>
      <c r="CG5" s="59"/>
      <c r="CH5" s="59"/>
      <c r="CI5" s="59"/>
      <c r="CJ5" s="40"/>
      <c r="CK5" s="40"/>
      <c r="CL5" s="59"/>
      <c r="CM5" s="59"/>
      <c r="CN5" s="59"/>
      <c r="CO5" s="59"/>
      <c r="CP5" s="59"/>
      <c r="CQ5" s="40"/>
      <c r="CR5" s="40"/>
      <c r="CS5" s="59"/>
      <c r="CT5" s="59"/>
      <c r="CU5" s="59"/>
      <c r="CV5" s="59"/>
      <c r="CW5" s="59"/>
      <c r="CX5" s="40"/>
      <c r="CY5" s="40"/>
      <c r="CZ5" s="6" t="s">
        <v>36</v>
      </c>
      <c r="DA5" s="59"/>
      <c r="DB5" s="59"/>
      <c r="DC5" s="59"/>
      <c r="DD5" s="59"/>
      <c r="DE5" s="59"/>
      <c r="DF5" s="40"/>
      <c r="DG5" s="40"/>
      <c r="DH5" s="59"/>
      <c r="DI5" s="59"/>
      <c r="DJ5" s="59"/>
      <c r="DK5" s="59"/>
      <c r="DL5" s="59"/>
      <c r="DM5" s="40"/>
      <c r="DN5" s="40"/>
      <c r="DT5" s="40"/>
      <c r="DU5" s="40"/>
      <c r="DV5" s="6" t="s">
        <v>36</v>
      </c>
      <c r="DY5" s="59"/>
      <c r="DZ5" s="59"/>
      <c r="EA5" s="59"/>
      <c r="EB5" s="40"/>
      <c r="EC5" s="40"/>
      <c r="ED5" s="6" t="s">
        <v>36</v>
      </c>
      <c r="EE5" s="59"/>
      <c r="EF5" s="59"/>
      <c r="EG5" s="59"/>
      <c r="EH5" s="59"/>
      <c r="EI5" s="59"/>
      <c r="EJ5" s="40"/>
      <c r="EK5" s="40"/>
      <c r="EL5" s="59"/>
      <c r="EM5" s="59"/>
      <c r="EQ5" s="40"/>
      <c r="ER5" s="40"/>
      <c r="ES5" s="6" t="s">
        <v>36</v>
      </c>
    </row>
    <row r="6" spans="1:149" s="46" customFormat="1" ht="13.5" customHeight="1">
      <c r="A6" s="6" t="s">
        <v>38</v>
      </c>
      <c r="B6" s="53" t="s">
        <v>25</v>
      </c>
      <c r="C6" s="59"/>
      <c r="D6" s="59"/>
      <c r="E6" s="59"/>
      <c r="F6" s="59"/>
      <c r="G6" s="40"/>
      <c r="H6" s="40"/>
      <c r="I6" s="53" t="s">
        <v>24</v>
      </c>
      <c r="J6" s="59"/>
      <c r="K6" s="59" t="s">
        <v>11</v>
      </c>
      <c r="L6" s="59" t="s">
        <v>71</v>
      </c>
      <c r="M6" s="53" t="s">
        <v>24</v>
      </c>
      <c r="N6" s="40"/>
      <c r="O6" s="40"/>
      <c r="P6" s="59"/>
      <c r="Q6" s="59" t="s">
        <v>11</v>
      </c>
      <c r="R6" s="53" t="s">
        <v>24</v>
      </c>
      <c r="S6" s="53" t="s">
        <v>24</v>
      </c>
      <c r="T6" s="53" t="s">
        <v>24</v>
      </c>
      <c r="U6" s="40"/>
      <c r="V6" s="40"/>
      <c r="W6" s="6" t="s">
        <v>38</v>
      </c>
      <c r="X6" s="68"/>
      <c r="Y6" s="68"/>
      <c r="Z6" s="68"/>
      <c r="AA6" s="68"/>
      <c r="AB6" s="68"/>
      <c r="AC6" s="40"/>
      <c r="AD6" s="40"/>
      <c r="AE6" s="59" t="s">
        <v>11</v>
      </c>
      <c r="AF6" s="59"/>
      <c r="AG6" s="59"/>
      <c r="AH6" s="59" t="s">
        <v>11</v>
      </c>
      <c r="AI6" s="59" t="s">
        <v>11</v>
      </c>
      <c r="AJ6" s="40"/>
      <c r="AK6" s="40"/>
      <c r="AL6" s="59" t="s">
        <v>11</v>
      </c>
      <c r="AM6" s="59" t="s">
        <v>11</v>
      </c>
      <c r="AN6" s="59" t="s">
        <v>11</v>
      </c>
      <c r="AO6" s="59" t="s">
        <v>11</v>
      </c>
      <c r="AP6" s="59" t="s">
        <v>11</v>
      </c>
      <c r="AQ6" s="6" t="s">
        <v>38</v>
      </c>
      <c r="AR6" s="40"/>
      <c r="AS6" s="40"/>
      <c r="AT6" s="59" t="s">
        <v>11</v>
      </c>
      <c r="AU6" s="59" t="s">
        <v>11</v>
      </c>
      <c r="AV6" s="59" t="s">
        <v>11</v>
      </c>
      <c r="AW6" s="59" t="s">
        <v>11</v>
      </c>
      <c r="AX6" s="59" t="s">
        <v>11</v>
      </c>
      <c r="AY6" s="40"/>
      <c r="AZ6" s="40"/>
      <c r="BA6" s="59" t="s">
        <v>11</v>
      </c>
      <c r="BB6" s="59" t="s">
        <v>11</v>
      </c>
      <c r="BC6" s="59" t="s">
        <v>11</v>
      </c>
      <c r="BD6" s="59" t="s">
        <v>11</v>
      </c>
      <c r="BE6" s="59" t="s">
        <v>11</v>
      </c>
      <c r="BF6" s="40"/>
      <c r="BG6" s="40"/>
      <c r="BH6" s="59"/>
      <c r="BI6" s="59" t="s">
        <v>11</v>
      </c>
      <c r="BJ6" s="59" t="s">
        <v>11</v>
      </c>
      <c r="BK6" s="59" t="s">
        <v>11</v>
      </c>
      <c r="BL6" s="59" t="s">
        <v>11</v>
      </c>
      <c r="BM6" s="6" t="s">
        <v>38</v>
      </c>
      <c r="BN6" s="40"/>
      <c r="BO6" s="40" t="s">
        <v>11</v>
      </c>
      <c r="BP6" s="59" t="s">
        <v>11</v>
      </c>
      <c r="BQ6" s="59" t="s">
        <v>11</v>
      </c>
      <c r="BR6" s="59" t="s">
        <v>11</v>
      </c>
      <c r="BS6" s="59" t="s">
        <v>11</v>
      </c>
      <c r="BT6" s="79"/>
      <c r="BU6" s="79"/>
      <c r="BV6" s="79"/>
      <c r="BW6" s="79"/>
      <c r="BX6" s="79"/>
      <c r="BY6" s="79"/>
      <c r="BZ6" s="79"/>
      <c r="CA6" s="79"/>
      <c r="CB6" s="40"/>
      <c r="CC6" s="40"/>
      <c r="CD6" s="6" t="s">
        <v>38</v>
      </c>
      <c r="CE6" s="59"/>
      <c r="CF6" s="59"/>
      <c r="CG6" s="59" t="s">
        <v>11</v>
      </c>
      <c r="CH6" s="59" t="s">
        <v>11</v>
      </c>
      <c r="CI6" s="59"/>
      <c r="CJ6" s="40"/>
      <c r="CK6" s="40"/>
      <c r="CL6" s="59" t="s">
        <v>11</v>
      </c>
      <c r="CM6" s="59" t="s">
        <v>11</v>
      </c>
      <c r="CN6" s="59"/>
      <c r="CO6" s="59"/>
      <c r="CP6" s="59"/>
      <c r="CQ6" s="40"/>
      <c r="CR6" s="40"/>
      <c r="CS6" s="59"/>
      <c r="CT6" s="59" t="s">
        <v>11</v>
      </c>
      <c r="CU6" s="59"/>
      <c r="CV6" s="59" t="s">
        <v>11</v>
      </c>
      <c r="CW6" s="59"/>
      <c r="CX6" s="40"/>
      <c r="CY6" s="40"/>
      <c r="CZ6" s="6" t="s">
        <v>38</v>
      </c>
      <c r="DA6" s="59" t="s">
        <v>11</v>
      </c>
      <c r="DB6" s="59" t="s">
        <v>115</v>
      </c>
      <c r="DC6" s="59" t="s">
        <v>11</v>
      </c>
      <c r="DD6" s="59"/>
      <c r="DE6" s="59"/>
      <c r="DF6" s="40"/>
      <c r="DG6" s="40"/>
      <c r="DH6" s="59" t="s">
        <v>11</v>
      </c>
      <c r="DI6" s="59" t="s">
        <v>11</v>
      </c>
      <c r="DJ6" s="59" t="s">
        <v>11</v>
      </c>
      <c r="DK6" s="59" t="s">
        <v>11</v>
      </c>
      <c r="DL6" s="59" t="s">
        <v>11</v>
      </c>
      <c r="DM6" s="40"/>
      <c r="DN6" s="40"/>
      <c r="DT6" s="40"/>
      <c r="DU6" s="40"/>
      <c r="DV6" s="6" t="s">
        <v>38</v>
      </c>
      <c r="DY6" s="59" t="s">
        <v>11</v>
      </c>
      <c r="DZ6" s="59" t="s">
        <v>11</v>
      </c>
      <c r="EA6" s="59" t="s">
        <v>11</v>
      </c>
      <c r="EB6" s="40"/>
      <c r="EC6" s="40"/>
      <c r="ED6" s="6" t="s">
        <v>38</v>
      </c>
      <c r="EE6" s="59" t="s">
        <v>11</v>
      </c>
      <c r="EF6" s="59" t="s">
        <v>11</v>
      </c>
      <c r="EG6" s="59" t="s">
        <v>11</v>
      </c>
      <c r="EH6" s="59" t="s">
        <v>11</v>
      </c>
      <c r="EI6" s="59" t="s">
        <v>11</v>
      </c>
      <c r="EJ6" s="40"/>
      <c r="EK6" s="40"/>
      <c r="EL6" s="59" t="s">
        <v>11</v>
      </c>
      <c r="EM6" s="59" t="s">
        <v>11</v>
      </c>
      <c r="EQ6" s="40"/>
      <c r="ER6" s="40"/>
      <c r="ES6" s="6" t="s">
        <v>38</v>
      </c>
    </row>
    <row r="7" spans="1:149" s="46" customFormat="1" ht="14.25" customHeight="1">
      <c r="A7" s="6" t="s">
        <v>39</v>
      </c>
      <c r="B7" s="53" t="s">
        <v>24</v>
      </c>
      <c r="C7" s="59"/>
      <c r="D7" s="59"/>
      <c r="E7" s="59"/>
      <c r="F7" s="59"/>
      <c r="G7" s="40"/>
      <c r="H7" s="40"/>
      <c r="I7" s="53" t="s">
        <v>25</v>
      </c>
      <c r="J7" s="59" t="s">
        <v>11</v>
      </c>
      <c r="K7" s="59"/>
      <c r="L7" s="59"/>
      <c r="M7" s="53" t="s">
        <v>25</v>
      </c>
      <c r="N7" s="40"/>
      <c r="O7" s="40"/>
      <c r="P7" s="59"/>
      <c r="Q7" s="59"/>
      <c r="R7" s="53" t="s">
        <v>25</v>
      </c>
      <c r="S7" s="53" t="s">
        <v>25</v>
      </c>
      <c r="T7" s="53" t="s">
        <v>25</v>
      </c>
      <c r="U7" s="40"/>
      <c r="V7" s="40"/>
      <c r="W7" s="6" t="s">
        <v>39</v>
      </c>
      <c r="X7" s="68"/>
      <c r="Y7" s="68"/>
      <c r="Z7" s="68"/>
      <c r="AA7" s="68"/>
      <c r="AB7" s="68"/>
      <c r="AC7" s="40"/>
      <c r="AD7" s="40"/>
      <c r="AE7" s="59"/>
      <c r="AF7" s="59"/>
      <c r="AG7" s="59"/>
      <c r="AH7" s="59"/>
      <c r="AI7" s="59"/>
      <c r="AJ7" s="40"/>
      <c r="AK7" s="40"/>
      <c r="AL7" s="59"/>
      <c r="AM7" s="59"/>
      <c r="AN7" s="59"/>
      <c r="AO7" s="59"/>
      <c r="AP7" s="59"/>
      <c r="AQ7" s="6" t="s">
        <v>39</v>
      </c>
      <c r="AR7" s="40"/>
      <c r="AS7" s="40"/>
      <c r="AT7" s="59"/>
      <c r="AU7" s="59"/>
      <c r="AV7" s="59"/>
      <c r="AW7" s="59"/>
      <c r="AX7" s="59"/>
      <c r="AY7" s="40"/>
      <c r="AZ7" s="40"/>
      <c r="BA7" s="59"/>
      <c r="BB7" s="59"/>
      <c r="BC7" s="59"/>
      <c r="BD7" s="59"/>
      <c r="BE7" s="59"/>
      <c r="BF7" s="40"/>
      <c r="BG7" s="40"/>
      <c r="BH7" s="59"/>
      <c r="BI7" s="59" t="s">
        <v>11</v>
      </c>
      <c r="BJ7" s="59"/>
      <c r="BK7" s="59"/>
      <c r="BL7" s="59" t="s">
        <v>11</v>
      </c>
      <c r="BM7" s="6" t="s">
        <v>39</v>
      </c>
      <c r="BN7" s="40"/>
      <c r="BO7" s="40"/>
      <c r="BP7" s="59"/>
      <c r="BQ7" s="59"/>
      <c r="BR7" s="59"/>
      <c r="BS7" s="59"/>
      <c r="BT7" s="79"/>
      <c r="BU7" s="79"/>
      <c r="BV7" s="79"/>
      <c r="BW7" s="79"/>
      <c r="BX7" s="79"/>
      <c r="BY7" s="79"/>
      <c r="BZ7" s="79"/>
      <c r="CA7" s="79"/>
      <c r="CB7" s="40"/>
      <c r="CC7" s="40"/>
      <c r="CD7" s="6" t="s">
        <v>39</v>
      </c>
      <c r="CE7" s="59" t="s">
        <v>11</v>
      </c>
      <c r="CF7" s="59"/>
      <c r="CG7" s="59"/>
      <c r="CH7" s="59"/>
      <c r="CI7" s="59"/>
      <c r="CJ7" s="40"/>
      <c r="CK7" s="40"/>
      <c r="CL7" s="59"/>
      <c r="CM7" s="59"/>
      <c r="CN7" s="59"/>
      <c r="CO7" s="59"/>
      <c r="CP7" s="59"/>
      <c r="CQ7" s="40"/>
      <c r="CR7" s="40"/>
      <c r="CS7" s="59"/>
      <c r="CT7" s="59"/>
      <c r="CU7" s="59"/>
      <c r="CV7" s="59"/>
      <c r="CW7" s="59"/>
      <c r="CX7" s="40"/>
      <c r="CY7" s="40"/>
      <c r="CZ7" s="6" t="s">
        <v>39</v>
      </c>
      <c r="DA7" s="59"/>
      <c r="DB7" s="59"/>
      <c r="DC7" s="59"/>
      <c r="DD7" s="59"/>
      <c r="DE7" s="59"/>
      <c r="DF7" s="40"/>
      <c r="DG7" s="40"/>
      <c r="DH7" s="59"/>
      <c r="DI7" s="59"/>
      <c r="DJ7" s="59"/>
      <c r="DK7" s="59" t="s">
        <v>11</v>
      </c>
      <c r="DL7" s="59"/>
      <c r="DM7" s="40"/>
      <c r="DN7" s="40"/>
      <c r="DT7" s="40"/>
      <c r="DU7" s="40"/>
      <c r="DV7" s="6" t="s">
        <v>39</v>
      </c>
      <c r="DY7" s="59"/>
      <c r="DZ7" s="59"/>
      <c r="EA7" s="59"/>
      <c r="EB7" s="40"/>
      <c r="EC7" s="40"/>
      <c r="ED7" s="6" t="s">
        <v>39</v>
      </c>
      <c r="EE7" s="59"/>
      <c r="EF7" s="59"/>
      <c r="EG7" s="59"/>
      <c r="EH7" s="59"/>
      <c r="EI7" s="59"/>
      <c r="EJ7" s="40"/>
      <c r="EK7" s="40"/>
      <c r="EL7" s="59"/>
      <c r="EM7" s="59"/>
      <c r="EQ7" s="40"/>
      <c r="ER7" s="40"/>
      <c r="ES7" s="6" t="s">
        <v>39</v>
      </c>
    </row>
    <row r="8" spans="1:149" s="46" customFormat="1" ht="14.25" customHeight="1">
      <c r="A8" s="6" t="s">
        <v>41</v>
      </c>
      <c r="B8" s="53" t="s">
        <v>31</v>
      </c>
      <c r="C8" s="59"/>
      <c r="D8" s="59"/>
      <c r="E8" s="59"/>
      <c r="F8" s="59"/>
      <c r="G8" s="40"/>
      <c r="H8" s="40"/>
      <c r="I8" s="53" t="s">
        <v>70</v>
      </c>
      <c r="J8" s="59"/>
      <c r="K8" s="59"/>
      <c r="L8" s="59"/>
      <c r="M8" s="53" t="s">
        <v>70</v>
      </c>
      <c r="N8" s="40"/>
      <c r="O8" s="40"/>
      <c r="P8" s="59"/>
      <c r="Q8" s="59"/>
      <c r="R8" s="53" t="s">
        <v>70</v>
      </c>
      <c r="S8" s="53" t="s">
        <v>70</v>
      </c>
      <c r="T8" s="53" t="s">
        <v>70</v>
      </c>
      <c r="U8" s="40"/>
      <c r="V8" s="40"/>
      <c r="W8" s="6" t="s">
        <v>41</v>
      </c>
      <c r="X8" s="68"/>
      <c r="Y8" s="68"/>
      <c r="Z8" s="68"/>
      <c r="AA8" s="68"/>
      <c r="AB8" s="68"/>
      <c r="AC8" s="40"/>
      <c r="AD8" s="40"/>
      <c r="AE8" s="59"/>
      <c r="AF8" s="59"/>
      <c r="AG8" s="59"/>
      <c r="AH8" s="59"/>
      <c r="AI8" s="59"/>
      <c r="AJ8" s="40"/>
      <c r="AK8" s="40"/>
      <c r="AL8" s="59"/>
      <c r="AM8" s="59"/>
      <c r="AN8" s="59"/>
      <c r="AO8" s="59"/>
      <c r="AP8" s="59"/>
      <c r="AQ8" s="6" t="s">
        <v>41</v>
      </c>
      <c r="AR8" s="40"/>
      <c r="AS8" s="40"/>
      <c r="AT8" s="59"/>
      <c r="AU8" s="59"/>
      <c r="AV8" s="59"/>
      <c r="AW8" s="59"/>
      <c r="AX8" s="59"/>
      <c r="AY8" s="40"/>
      <c r="AZ8" s="40"/>
      <c r="BA8" s="59"/>
      <c r="BB8" s="59"/>
      <c r="BC8" s="59"/>
      <c r="BD8" s="59"/>
      <c r="BE8" s="59"/>
      <c r="BF8" s="40"/>
      <c r="BG8" s="40"/>
      <c r="BH8" s="59"/>
      <c r="BI8" s="59"/>
      <c r="BJ8" s="59" t="s">
        <v>11</v>
      </c>
      <c r="BK8" s="59"/>
      <c r="BL8" s="59"/>
      <c r="BM8" s="6" t="s">
        <v>41</v>
      </c>
      <c r="BN8" s="40"/>
      <c r="BO8" s="40"/>
      <c r="BP8" s="59"/>
      <c r="BQ8" s="59"/>
      <c r="BR8" s="59" t="s">
        <v>71</v>
      </c>
      <c r="BS8" s="59"/>
      <c r="BT8" s="79"/>
      <c r="BU8" s="79"/>
      <c r="BV8" s="79"/>
      <c r="BW8" s="79"/>
      <c r="BX8" s="79"/>
      <c r="BY8" s="79"/>
      <c r="BZ8" s="79"/>
      <c r="CA8" s="79"/>
      <c r="CB8" s="40"/>
      <c r="CC8" s="40"/>
      <c r="CD8" s="6" t="s">
        <v>41</v>
      </c>
      <c r="CE8" s="59"/>
      <c r="CF8" s="59"/>
      <c r="CG8" s="59"/>
      <c r="CH8" s="59"/>
      <c r="CI8" s="59"/>
      <c r="CJ8" s="40"/>
      <c r="CK8" s="40"/>
      <c r="CL8" s="59"/>
      <c r="CM8" s="59"/>
      <c r="CN8" s="59"/>
      <c r="CO8" s="59"/>
      <c r="CP8" s="59"/>
      <c r="CQ8" s="40"/>
      <c r="CR8" s="40"/>
      <c r="CS8" s="59"/>
      <c r="CT8" s="59"/>
      <c r="CU8" s="59"/>
      <c r="CV8" s="59" t="s">
        <v>71</v>
      </c>
      <c r="CW8" s="59"/>
      <c r="CX8" s="40"/>
      <c r="CY8" s="40"/>
      <c r="CZ8" s="6" t="s">
        <v>41</v>
      </c>
      <c r="DA8" s="59"/>
      <c r="DB8" s="59" t="s">
        <v>11</v>
      </c>
      <c r="DC8" s="59"/>
      <c r="DD8" s="59"/>
      <c r="DE8" s="59"/>
      <c r="DF8" s="40"/>
      <c r="DG8" s="40"/>
      <c r="DH8" s="59"/>
      <c r="DI8" s="59"/>
      <c r="DJ8" s="59"/>
      <c r="DK8" s="59" t="s">
        <v>11</v>
      </c>
      <c r="DL8" s="59"/>
      <c r="DM8" s="40"/>
      <c r="DN8" s="40"/>
      <c r="DT8" s="40"/>
      <c r="DU8" s="40"/>
      <c r="DV8" s="6" t="s">
        <v>41</v>
      </c>
      <c r="DY8" s="59"/>
      <c r="DZ8" s="59"/>
      <c r="EA8" s="59"/>
      <c r="EB8" s="40"/>
      <c r="EC8" s="40"/>
      <c r="ED8" s="6" t="s">
        <v>41</v>
      </c>
      <c r="EE8" s="59"/>
      <c r="EF8" s="59"/>
      <c r="EG8" s="59"/>
      <c r="EH8" s="59"/>
      <c r="EI8" s="59"/>
      <c r="EJ8" s="40"/>
      <c r="EK8" s="40"/>
      <c r="EL8" s="59"/>
      <c r="EM8" s="59"/>
      <c r="EQ8" s="40"/>
      <c r="ER8" s="40"/>
      <c r="ES8" s="6" t="s">
        <v>41</v>
      </c>
    </row>
    <row r="9" spans="1:149" s="46" customFormat="1" ht="14.25" customHeight="1">
      <c r="A9" s="6" t="s">
        <v>42</v>
      </c>
      <c r="B9" s="53" t="s">
        <v>32</v>
      </c>
      <c r="C9" s="59"/>
      <c r="D9" s="59"/>
      <c r="E9" s="59"/>
      <c r="F9" s="59"/>
      <c r="G9" s="40"/>
      <c r="H9" s="40"/>
      <c r="I9" s="53"/>
      <c r="J9" s="59"/>
      <c r="K9" s="59"/>
      <c r="L9" s="59"/>
      <c r="M9" s="53"/>
      <c r="N9" s="40"/>
      <c r="O9" s="40"/>
      <c r="P9" s="59"/>
      <c r="Q9" s="59"/>
      <c r="R9" s="53"/>
      <c r="S9" s="53"/>
      <c r="T9" s="53"/>
      <c r="U9" s="40"/>
      <c r="V9" s="40"/>
      <c r="W9" s="6" t="s">
        <v>42</v>
      </c>
      <c r="X9" s="68"/>
      <c r="Y9" s="68"/>
      <c r="Z9" s="68"/>
      <c r="AA9" s="68"/>
      <c r="AB9" s="68"/>
      <c r="AC9" s="40"/>
      <c r="AD9" s="40"/>
      <c r="AE9" s="59"/>
      <c r="AF9" s="59"/>
      <c r="AG9" s="59"/>
      <c r="AH9" s="59"/>
      <c r="AI9" s="59"/>
      <c r="AJ9" s="40"/>
      <c r="AK9" s="40"/>
      <c r="AL9" s="59"/>
      <c r="AM9" s="59"/>
      <c r="AN9" s="59"/>
      <c r="AO9" s="59"/>
      <c r="AP9" s="59"/>
      <c r="AQ9" s="6" t="s">
        <v>42</v>
      </c>
      <c r="AR9" s="40"/>
      <c r="AS9" s="40"/>
      <c r="AT9" s="59" t="s">
        <v>11</v>
      </c>
      <c r="AU9" s="59"/>
      <c r="AV9" s="59"/>
      <c r="AW9" s="59"/>
      <c r="AX9" s="59"/>
      <c r="AY9" s="40"/>
      <c r="AZ9" s="40"/>
      <c r="BA9" s="59"/>
      <c r="BB9" s="59" t="s">
        <v>11</v>
      </c>
      <c r="BC9" s="59" t="s">
        <v>11</v>
      </c>
      <c r="BD9" s="59" t="s">
        <v>71</v>
      </c>
      <c r="BE9" s="59"/>
      <c r="BF9" s="40"/>
      <c r="BG9" s="40"/>
      <c r="BH9" s="59"/>
      <c r="BI9" s="59" t="s">
        <v>11</v>
      </c>
      <c r="BJ9" s="59"/>
      <c r="BK9" s="59"/>
      <c r="BL9" s="59" t="s">
        <v>71</v>
      </c>
      <c r="BM9" s="6" t="s">
        <v>42</v>
      </c>
      <c r="BN9" s="40"/>
      <c r="BO9" s="40"/>
      <c r="BP9" s="59"/>
      <c r="BQ9" s="59"/>
      <c r="BR9" s="59"/>
      <c r="BS9" s="59"/>
      <c r="BT9" s="79"/>
      <c r="BU9" s="79"/>
      <c r="BV9" s="79"/>
      <c r="BW9" s="79"/>
      <c r="BX9" s="79"/>
      <c r="BY9" s="79"/>
      <c r="BZ9" s="79"/>
      <c r="CA9" s="79"/>
      <c r="CB9" s="40"/>
      <c r="CC9" s="40"/>
      <c r="CD9" s="6" t="s">
        <v>42</v>
      </c>
      <c r="CE9" s="59"/>
      <c r="CF9" s="59"/>
      <c r="CG9" s="59"/>
      <c r="CH9" s="59"/>
      <c r="CI9" s="59"/>
      <c r="CJ9" s="40"/>
      <c r="CK9" s="40"/>
      <c r="CL9" s="59"/>
      <c r="CM9" s="59"/>
      <c r="CN9" s="59"/>
      <c r="CO9" s="59"/>
      <c r="CP9" s="59"/>
      <c r="CQ9" s="40"/>
      <c r="CR9" s="40"/>
      <c r="CS9" s="59"/>
      <c r="CT9" s="59"/>
      <c r="CU9" s="59"/>
      <c r="CV9" s="59"/>
      <c r="CW9" s="59"/>
      <c r="CX9" s="40"/>
      <c r="CY9" s="40"/>
      <c r="CZ9" s="6" t="s">
        <v>42</v>
      </c>
      <c r="DA9" s="59"/>
      <c r="DB9" s="59"/>
      <c r="DC9" s="59"/>
      <c r="DD9" s="59"/>
      <c r="DE9" s="59"/>
      <c r="DF9" s="40"/>
      <c r="DG9" s="40"/>
      <c r="DH9" s="59"/>
      <c r="DI9" s="59"/>
      <c r="DJ9" s="59"/>
      <c r="DK9" s="59"/>
      <c r="DL9" s="59"/>
      <c r="DM9" s="40"/>
      <c r="DN9" s="40"/>
      <c r="DT9" s="40"/>
      <c r="DU9" s="40"/>
      <c r="DV9" s="6" t="s">
        <v>42</v>
      </c>
      <c r="DY9" s="59"/>
      <c r="DZ9" s="59"/>
      <c r="EA9" s="59"/>
      <c r="EB9" s="40"/>
      <c r="EC9" s="40"/>
      <c r="ED9" s="6" t="s">
        <v>42</v>
      </c>
      <c r="EE9" s="59" t="s">
        <v>11</v>
      </c>
      <c r="EF9" s="59"/>
      <c r="EG9" s="59"/>
      <c r="EH9" s="59"/>
      <c r="EI9" s="59"/>
      <c r="EJ9" s="40"/>
      <c r="EK9" s="40"/>
      <c r="EL9" s="59"/>
      <c r="EM9" s="59"/>
      <c r="EQ9" s="40"/>
      <c r="ER9" s="40"/>
      <c r="ES9" s="6" t="s">
        <v>42</v>
      </c>
    </row>
    <row r="10" spans="1:149" s="46" customFormat="1" ht="14.25" customHeight="1">
      <c r="A10" s="6" t="s">
        <v>43</v>
      </c>
      <c r="B10" s="53" t="s">
        <v>33</v>
      </c>
      <c r="C10" s="59"/>
      <c r="D10" s="59"/>
      <c r="E10" s="59"/>
      <c r="F10" s="59"/>
      <c r="G10" s="40"/>
      <c r="H10" s="40"/>
      <c r="I10" s="53" t="s">
        <v>26</v>
      </c>
      <c r="J10" s="59"/>
      <c r="K10" s="59"/>
      <c r="L10" s="59"/>
      <c r="M10" s="53" t="s">
        <v>26</v>
      </c>
      <c r="N10" s="40"/>
      <c r="O10" s="40"/>
      <c r="P10" s="59"/>
      <c r="Q10" s="59"/>
      <c r="R10" s="53" t="s">
        <v>26</v>
      </c>
      <c r="S10" s="53" t="s">
        <v>26</v>
      </c>
      <c r="T10" s="53" t="s">
        <v>26</v>
      </c>
      <c r="U10" s="40"/>
      <c r="V10" s="40"/>
      <c r="W10" s="6" t="s">
        <v>43</v>
      </c>
      <c r="X10" s="68"/>
      <c r="Y10" s="68"/>
      <c r="Z10" s="68"/>
      <c r="AA10" s="68"/>
      <c r="AB10" s="68"/>
      <c r="AC10" s="40"/>
      <c r="AD10" s="40"/>
      <c r="AE10" s="59"/>
      <c r="AF10" s="59"/>
      <c r="AG10" s="59"/>
      <c r="AH10" s="59"/>
      <c r="AI10" s="59"/>
      <c r="AJ10" s="40"/>
      <c r="AK10" s="40"/>
      <c r="AL10" s="59"/>
      <c r="AM10" s="59"/>
      <c r="AN10" s="59"/>
      <c r="AO10" s="59"/>
      <c r="AP10" s="59"/>
      <c r="AQ10" s="6" t="s">
        <v>43</v>
      </c>
      <c r="AR10" s="40"/>
      <c r="AS10" s="40"/>
      <c r="AT10" s="59"/>
      <c r="AU10" s="59"/>
      <c r="AV10" s="59"/>
      <c r="AW10" s="59"/>
      <c r="AX10" s="59"/>
      <c r="AY10" s="40"/>
      <c r="AZ10" s="40"/>
      <c r="BA10" s="59"/>
      <c r="BB10" s="59"/>
      <c r="BC10" s="59"/>
      <c r="BD10" s="59"/>
      <c r="BE10" s="59"/>
      <c r="BF10" s="40"/>
      <c r="BG10" s="40"/>
      <c r="BH10" s="59"/>
      <c r="BI10" s="59"/>
      <c r="BJ10" s="59"/>
      <c r="BK10" s="59"/>
      <c r="BL10" s="59"/>
      <c r="BM10" s="6" t="s">
        <v>43</v>
      </c>
      <c r="BN10" s="40"/>
      <c r="BO10" s="40"/>
      <c r="BP10" s="59"/>
      <c r="BQ10" s="59"/>
      <c r="BR10" s="59"/>
      <c r="BS10" s="59"/>
      <c r="BT10" s="79"/>
      <c r="BU10" s="79"/>
      <c r="BV10" s="79"/>
      <c r="BW10" s="79"/>
      <c r="BX10" s="79"/>
      <c r="BY10" s="79"/>
      <c r="BZ10" s="79"/>
      <c r="CA10" s="79"/>
      <c r="CB10" s="40"/>
      <c r="CC10" s="40"/>
      <c r="CD10" s="6" t="s">
        <v>43</v>
      </c>
      <c r="CE10" s="59"/>
      <c r="CF10" s="59"/>
      <c r="CG10" s="59"/>
      <c r="CH10" s="59"/>
      <c r="CI10" s="59"/>
      <c r="CJ10" s="40"/>
      <c r="CK10" s="40"/>
      <c r="CL10" s="59"/>
      <c r="CM10" s="59"/>
      <c r="CN10" s="59"/>
      <c r="CO10" s="59"/>
      <c r="CP10" s="59"/>
      <c r="CQ10" s="40"/>
      <c r="CR10" s="40"/>
      <c r="CS10" s="59"/>
      <c r="CT10" s="59"/>
      <c r="CU10" s="59"/>
      <c r="CV10" s="59"/>
      <c r="CW10" s="59"/>
      <c r="CX10" s="40"/>
      <c r="CY10" s="40"/>
      <c r="CZ10" s="6" t="s">
        <v>43</v>
      </c>
      <c r="DA10" s="59"/>
      <c r="DB10" s="59"/>
      <c r="DC10" s="59"/>
      <c r="DD10" s="59" t="s">
        <v>11</v>
      </c>
      <c r="DE10" s="59" t="s">
        <v>11</v>
      </c>
      <c r="DF10" s="40"/>
      <c r="DG10" s="40"/>
      <c r="DH10" s="59"/>
      <c r="DI10" s="59"/>
      <c r="DJ10" s="59"/>
      <c r="DK10" s="59"/>
      <c r="DL10" s="59"/>
      <c r="DM10" s="40"/>
      <c r="DN10" s="40"/>
      <c r="DT10" s="40"/>
      <c r="DU10" s="40"/>
      <c r="DV10" s="6" t="s">
        <v>43</v>
      </c>
      <c r="DY10" s="59"/>
      <c r="DZ10" s="59"/>
      <c r="EA10" s="59"/>
      <c r="EB10" s="40"/>
      <c r="EC10" s="40"/>
      <c r="ED10" s="6" t="s">
        <v>43</v>
      </c>
      <c r="EE10" s="59"/>
      <c r="EF10" s="59"/>
      <c r="EG10" s="59"/>
      <c r="EH10" s="59"/>
      <c r="EI10" s="59"/>
      <c r="EJ10" s="40"/>
      <c r="EK10" s="40"/>
      <c r="EL10" s="59"/>
      <c r="EM10" s="59"/>
      <c r="EQ10" s="40"/>
      <c r="ER10" s="40"/>
      <c r="ES10" s="6" t="s">
        <v>43</v>
      </c>
    </row>
    <row r="11" spans="1:149" s="46" customFormat="1" ht="14.25" customHeight="1">
      <c r="A11" s="6" t="s">
        <v>44</v>
      </c>
      <c r="B11" s="53" t="s">
        <v>32</v>
      </c>
      <c r="C11" s="59"/>
      <c r="D11" s="59"/>
      <c r="E11" s="59"/>
      <c r="F11" s="59"/>
      <c r="G11" s="40"/>
      <c r="H11" s="40"/>
      <c r="I11" s="53" t="s">
        <v>27</v>
      </c>
      <c r="J11" s="59"/>
      <c r="K11" s="59"/>
      <c r="L11" s="59"/>
      <c r="M11" s="53" t="s">
        <v>27</v>
      </c>
      <c r="N11" s="40"/>
      <c r="O11" s="40"/>
      <c r="P11" s="59"/>
      <c r="Q11" s="59"/>
      <c r="R11" s="53" t="s">
        <v>27</v>
      </c>
      <c r="S11" s="53" t="s">
        <v>27</v>
      </c>
      <c r="T11" s="53" t="s">
        <v>27</v>
      </c>
      <c r="U11" s="40"/>
      <c r="V11" s="40"/>
      <c r="W11" s="6" t="s">
        <v>44</v>
      </c>
      <c r="X11" s="68"/>
      <c r="Y11" s="68"/>
      <c r="Z11" s="68"/>
      <c r="AA11" s="68"/>
      <c r="AB11" s="68"/>
      <c r="AC11" s="40"/>
      <c r="AD11" s="40"/>
      <c r="AE11" s="59"/>
      <c r="AF11" s="59"/>
      <c r="AG11" s="59"/>
      <c r="AH11" s="59"/>
      <c r="AI11" s="59"/>
      <c r="AJ11" s="40"/>
      <c r="AK11" s="40"/>
      <c r="AL11" s="59"/>
      <c r="AM11" s="59"/>
      <c r="AN11" s="59"/>
      <c r="AO11" s="59"/>
      <c r="AP11" s="59"/>
      <c r="AQ11" s="6" t="s">
        <v>44</v>
      </c>
      <c r="AR11" s="40"/>
      <c r="AS11" s="40"/>
      <c r="AT11" s="59"/>
      <c r="AU11" s="59" t="s">
        <v>11</v>
      </c>
      <c r="AV11" s="59" t="s">
        <v>11</v>
      </c>
      <c r="AW11" s="59"/>
      <c r="AX11" s="59"/>
      <c r="AY11" s="40"/>
      <c r="AZ11" s="40"/>
      <c r="BA11" s="59"/>
      <c r="BB11" s="59"/>
      <c r="BC11" s="59"/>
      <c r="BD11" s="59"/>
      <c r="BE11" s="59"/>
      <c r="BF11" s="40"/>
      <c r="BG11" s="40"/>
      <c r="BH11" s="59"/>
      <c r="BI11" s="59" t="s">
        <v>11</v>
      </c>
      <c r="BJ11" s="59"/>
      <c r="BK11" s="59"/>
      <c r="BL11" s="59" t="s">
        <v>11</v>
      </c>
      <c r="BM11" s="6" t="s">
        <v>44</v>
      </c>
      <c r="BN11" s="40"/>
      <c r="BO11" s="40"/>
      <c r="BP11" s="59"/>
      <c r="BQ11" s="59"/>
      <c r="BR11" s="59"/>
      <c r="BS11" s="59"/>
      <c r="BT11" s="79"/>
      <c r="BU11" s="79"/>
      <c r="BV11" s="79"/>
      <c r="BW11" s="79"/>
      <c r="BX11" s="79"/>
      <c r="BY11" s="79"/>
      <c r="BZ11" s="79"/>
      <c r="CA11" s="79"/>
      <c r="CB11" s="40"/>
      <c r="CC11" s="40"/>
      <c r="CD11" s="6" t="s">
        <v>44</v>
      </c>
      <c r="CE11" s="59"/>
      <c r="CF11" s="59"/>
      <c r="CG11" s="59"/>
      <c r="CH11" s="59"/>
      <c r="CI11" s="59"/>
      <c r="CJ11" s="40"/>
      <c r="CK11" s="40"/>
      <c r="CL11" s="59"/>
      <c r="CM11" s="59"/>
      <c r="CN11" s="59"/>
      <c r="CO11" s="59"/>
      <c r="CP11" s="59"/>
      <c r="CQ11" s="40"/>
      <c r="CR11" s="40"/>
      <c r="CS11" s="59"/>
      <c r="CT11" s="59"/>
      <c r="CU11" s="59"/>
      <c r="CV11" s="59"/>
      <c r="CW11" s="59" t="s">
        <v>11</v>
      </c>
      <c r="CX11" s="40"/>
      <c r="CY11" s="40"/>
      <c r="CZ11" s="6" t="s">
        <v>44</v>
      </c>
      <c r="DA11" s="59"/>
      <c r="DB11" s="59"/>
      <c r="DC11" s="59"/>
      <c r="DD11" s="59"/>
      <c r="DE11" s="59"/>
      <c r="DF11" s="40"/>
      <c r="DG11" s="40"/>
      <c r="DH11" s="59"/>
      <c r="DI11" s="59"/>
      <c r="DJ11" s="59"/>
      <c r="DK11" s="59" t="s">
        <v>11</v>
      </c>
      <c r="DL11" s="59"/>
      <c r="DM11" s="40"/>
      <c r="DN11" s="40"/>
      <c r="DT11" s="40"/>
      <c r="DU11" s="40"/>
      <c r="DV11" s="6" t="s">
        <v>44</v>
      </c>
      <c r="DY11" s="59"/>
      <c r="DZ11" s="59"/>
      <c r="EA11" s="59"/>
      <c r="EB11" s="40"/>
      <c r="EC11" s="40"/>
      <c r="ED11" s="6" t="s">
        <v>44</v>
      </c>
      <c r="EE11" s="59"/>
      <c r="EF11" s="59" t="s">
        <v>11</v>
      </c>
      <c r="EG11" s="59"/>
      <c r="EH11" s="59"/>
      <c r="EI11" s="59"/>
      <c r="EJ11" s="40"/>
      <c r="EK11" s="40"/>
      <c r="EL11" s="59"/>
      <c r="EM11" s="59"/>
      <c r="EQ11" s="40"/>
      <c r="ER11" s="40"/>
      <c r="ES11" s="6" t="s">
        <v>44</v>
      </c>
    </row>
    <row r="12" spans="1:149" s="46" customFormat="1" ht="14.25" customHeight="1">
      <c r="A12" s="6" t="s">
        <v>46</v>
      </c>
      <c r="B12" s="53" t="s">
        <v>24</v>
      </c>
      <c r="C12" s="59"/>
      <c r="D12" s="59"/>
      <c r="E12" s="59"/>
      <c r="F12" s="59"/>
      <c r="G12" s="40"/>
      <c r="H12" s="40"/>
      <c r="I12" s="53" t="s">
        <v>28</v>
      </c>
      <c r="J12" s="59"/>
      <c r="K12" s="59"/>
      <c r="L12" s="59" t="s">
        <v>71</v>
      </c>
      <c r="M12" s="53" t="s">
        <v>28</v>
      </c>
      <c r="N12" s="40"/>
      <c r="O12" s="40"/>
      <c r="P12" s="59"/>
      <c r="Q12" s="59"/>
      <c r="R12" s="53" t="s">
        <v>28</v>
      </c>
      <c r="S12" s="53" t="s">
        <v>28</v>
      </c>
      <c r="T12" s="53" t="s">
        <v>28</v>
      </c>
      <c r="U12" s="40"/>
      <c r="V12" s="40"/>
      <c r="W12" s="6" t="s">
        <v>46</v>
      </c>
      <c r="X12" s="68"/>
      <c r="Y12" s="68"/>
      <c r="Z12" s="68"/>
      <c r="AA12" s="68"/>
      <c r="AB12" s="68"/>
      <c r="AC12" s="40"/>
      <c r="AD12" s="40"/>
      <c r="AE12" s="59"/>
      <c r="AF12" s="59"/>
      <c r="AG12" s="59"/>
      <c r="AH12" s="59"/>
      <c r="AI12" s="59"/>
      <c r="AJ12" s="40"/>
      <c r="AK12" s="40"/>
      <c r="AL12" s="59"/>
      <c r="AM12" s="59"/>
      <c r="AN12" s="59"/>
      <c r="AO12" s="59"/>
      <c r="AP12" s="59"/>
      <c r="AQ12" s="6" t="s">
        <v>46</v>
      </c>
      <c r="AR12" s="40"/>
      <c r="AS12" s="40"/>
      <c r="AT12" s="59"/>
      <c r="AU12" s="59"/>
      <c r="AV12" s="59"/>
      <c r="AW12" s="59"/>
      <c r="AX12" s="59" t="s">
        <v>11</v>
      </c>
      <c r="AY12" s="40"/>
      <c r="AZ12" s="40"/>
      <c r="BA12" s="59"/>
      <c r="BB12" s="59"/>
      <c r="BC12" s="59" t="s">
        <v>11</v>
      </c>
      <c r="BD12" s="59"/>
      <c r="BE12" s="59" t="s">
        <v>11</v>
      </c>
      <c r="BF12" s="40"/>
      <c r="BG12" s="40"/>
      <c r="BH12" s="59"/>
      <c r="BI12" s="59"/>
      <c r="BJ12" s="59"/>
      <c r="BK12" s="59"/>
      <c r="BL12" s="59" t="s">
        <v>71</v>
      </c>
      <c r="BM12" s="6" t="s">
        <v>46</v>
      </c>
      <c r="BN12" s="40"/>
      <c r="BO12" s="40"/>
      <c r="BP12" s="59" t="s">
        <v>11</v>
      </c>
      <c r="BQ12" s="59"/>
      <c r="BR12" s="59"/>
      <c r="BS12" s="59"/>
      <c r="BT12" s="79"/>
      <c r="BU12" s="79"/>
      <c r="BV12" s="79"/>
      <c r="BW12" s="79"/>
      <c r="BX12" s="79"/>
      <c r="BY12" s="79"/>
      <c r="BZ12" s="79"/>
      <c r="CA12" s="79"/>
      <c r="CB12" s="40"/>
      <c r="CC12" s="40"/>
      <c r="CD12" s="6" t="s">
        <v>46</v>
      </c>
      <c r="CE12" s="59" t="s">
        <v>11</v>
      </c>
      <c r="CF12" s="59"/>
      <c r="CG12" s="59"/>
      <c r="CH12" s="59"/>
      <c r="CI12" s="59"/>
      <c r="CJ12" s="40"/>
      <c r="CK12" s="40"/>
      <c r="CL12" s="59"/>
      <c r="CM12" s="59"/>
      <c r="CN12" s="59" t="s">
        <v>11</v>
      </c>
      <c r="CO12" s="59"/>
      <c r="CP12" s="59"/>
      <c r="CQ12" s="40"/>
      <c r="CR12" s="40"/>
      <c r="CS12" s="59"/>
      <c r="CT12" s="59" t="s">
        <v>71</v>
      </c>
      <c r="CU12" s="59"/>
      <c r="CV12" s="59"/>
      <c r="CW12" s="59"/>
      <c r="CX12" s="40"/>
      <c r="CY12" s="40"/>
      <c r="CZ12" s="6" t="s">
        <v>46</v>
      </c>
      <c r="DA12" s="59"/>
      <c r="DB12" s="59" t="s">
        <v>11</v>
      </c>
      <c r="DC12" s="59"/>
      <c r="DD12" s="59"/>
      <c r="DE12" s="59"/>
      <c r="DF12" s="40"/>
      <c r="DG12" s="40"/>
      <c r="DH12" s="59"/>
      <c r="DI12" s="59" t="s">
        <v>11</v>
      </c>
      <c r="DJ12" s="59"/>
      <c r="DK12" s="59"/>
      <c r="DL12" s="59"/>
      <c r="DM12" s="40"/>
      <c r="DN12" s="40"/>
      <c r="DT12" s="40"/>
      <c r="DU12" s="40"/>
      <c r="DV12" s="6" t="s">
        <v>46</v>
      </c>
      <c r="DY12" s="59"/>
      <c r="DZ12" s="59" t="s">
        <v>11</v>
      </c>
      <c r="EA12" s="59" t="s">
        <v>71</v>
      </c>
      <c r="EB12" s="40"/>
      <c r="EC12" s="40"/>
      <c r="ED12" s="6" t="s">
        <v>46</v>
      </c>
      <c r="EE12" s="59"/>
      <c r="EF12" s="59"/>
      <c r="EG12" s="59"/>
      <c r="EH12" s="59"/>
      <c r="EI12" s="59"/>
      <c r="EJ12" s="40"/>
      <c r="EK12" s="40"/>
      <c r="EL12" s="59" t="s">
        <v>11</v>
      </c>
      <c r="EM12" s="59"/>
      <c r="EQ12" s="40"/>
      <c r="ER12" s="40"/>
      <c r="ES12" s="6" t="s">
        <v>46</v>
      </c>
    </row>
    <row r="13" spans="1:149" s="46" customFormat="1" ht="14.25" customHeight="1">
      <c r="A13" s="6" t="s">
        <v>67</v>
      </c>
      <c r="B13" s="53" t="s">
        <v>29</v>
      </c>
      <c r="C13" s="59"/>
      <c r="D13" s="59"/>
      <c r="E13" s="59"/>
      <c r="F13" s="59" t="s">
        <v>11</v>
      </c>
      <c r="G13" s="40"/>
      <c r="H13" s="40"/>
      <c r="I13" s="53"/>
      <c r="J13" s="59"/>
      <c r="K13" s="59"/>
      <c r="L13" s="59" t="s">
        <v>71</v>
      </c>
      <c r="M13" s="53"/>
      <c r="N13" s="40"/>
      <c r="O13" s="40"/>
      <c r="P13" s="59" t="s">
        <v>11</v>
      </c>
      <c r="Q13" s="59" t="s">
        <v>11</v>
      </c>
      <c r="R13" s="53"/>
      <c r="S13" s="53"/>
      <c r="T13" s="53"/>
      <c r="U13" s="40"/>
      <c r="V13" s="40"/>
      <c r="W13" s="6" t="s">
        <v>67</v>
      </c>
      <c r="X13" s="68"/>
      <c r="Y13" s="68"/>
      <c r="Z13" s="68"/>
      <c r="AA13" s="68"/>
      <c r="AB13" s="68"/>
      <c r="AC13" s="40"/>
      <c r="AD13" s="40"/>
      <c r="AE13" s="59"/>
      <c r="AF13" s="59"/>
      <c r="AG13" s="59"/>
      <c r="AH13" s="59"/>
      <c r="AI13" s="59" t="s">
        <v>11</v>
      </c>
      <c r="AJ13" s="40"/>
      <c r="AK13" s="40"/>
      <c r="AL13" s="59"/>
      <c r="AM13" s="59"/>
      <c r="AN13" s="59"/>
      <c r="AO13" s="59"/>
      <c r="AP13" s="59" t="s">
        <v>11</v>
      </c>
      <c r="AQ13" s="6" t="s">
        <v>67</v>
      </c>
      <c r="AR13" s="40"/>
      <c r="AS13" s="40"/>
      <c r="AT13" s="59"/>
      <c r="AU13" s="59" t="s">
        <v>11</v>
      </c>
      <c r="AV13" s="59" t="s">
        <v>11</v>
      </c>
      <c r="AW13" s="59" t="s">
        <v>11</v>
      </c>
      <c r="AX13" s="59" t="s">
        <v>11</v>
      </c>
      <c r="AY13" s="40"/>
      <c r="AZ13" s="40"/>
      <c r="BA13" s="59"/>
      <c r="BB13" s="59"/>
      <c r="BC13" s="59"/>
      <c r="BD13" s="59" t="s">
        <v>71</v>
      </c>
      <c r="BE13" s="59" t="s">
        <v>71</v>
      </c>
      <c r="BF13" s="40"/>
      <c r="BG13" s="40"/>
      <c r="BH13" s="59"/>
      <c r="BI13" s="59"/>
      <c r="BJ13" s="59" t="s">
        <v>11</v>
      </c>
      <c r="BK13" s="59" t="s">
        <v>11</v>
      </c>
      <c r="BL13" s="59" t="s">
        <v>11</v>
      </c>
      <c r="BM13" s="6" t="s">
        <v>67</v>
      </c>
      <c r="BN13" s="40"/>
      <c r="BO13" s="40"/>
      <c r="BP13" s="59"/>
      <c r="BQ13" s="59"/>
      <c r="BR13" s="59" t="s">
        <v>71</v>
      </c>
      <c r="BS13" s="59"/>
      <c r="BT13" s="79"/>
      <c r="BU13" s="79"/>
      <c r="BV13" s="79"/>
      <c r="BW13" s="79"/>
      <c r="BX13" s="79"/>
      <c r="BY13" s="79"/>
      <c r="BZ13" s="79"/>
      <c r="CA13" s="79"/>
      <c r="CB13" s="40"/>
      <c r="CC13" s="40"/>
      <c r="CD13" s="6" t="s">
        <v>67</v>
      </c>
      <c r="CE13" s="59" t="s">
        <v>11</v>
      </c>
      <c r="CF13" s="59"/>
      <c r="CG13" s="59"/>
      <c r="CH13" s="59" t="s">
        <v>11</v>
      </c>
      <c r="CI13" s="59" t="s">
        <v>11</v>
      </c>
      <c r="CJ13" s="40"/>
      <c r="CK13" s="40"/>
      <c r="CL13" s="59"/>
      <c r="CM13" s="59" t="s">
        <v>11</v>
      </c>
      <c r="CN13" s="59" t="s">
        <v>11</v>
      </c>
      <c r="CO13" s="59" t="s">
        <v>71</v>
      </c>
      <c r="CP13" s="59"/>
      <c r="CQ13" s="40"/>
      <c r="CR13" s="40"/>
      <c r="CS13" s="59"/>
      <c r="CT13" s="59" t="s">
        <v>71</v>
      </c>
      <c r="CU13" s="59"/>
      <c r="CV13" s="59" t="s">
        <v>71</v>
      </c>
      <c r="CW13" s="59" t="s">
        <v>11</v>
      </c>
      <c r="CX13" s="40"/>
      <c r="CY13" s="40"/>
      <c r="CZ13" s="6" t="s">
        <v>67</v>
      </c>
      <c r="DA13" s="59"/>
      <c r="DB13" s="59"/>
      <c r="DC13" s="59" t="s">
        <v>71</v>
      </c>
      <c r="DD13" s="59"/>
      <c r="DE13" s="59" t="s">
        <v>11</v>
      </c>
      <c r="DF13" s="40"/>
      <c r="DG13" s="40"/>
      <c r="DH13" s="59"/>
      <c r="DI13" s="59"/>
      <c r="DJ13" s="59"/>
      <c r="DK13" s="59"/>
      <c r="DL13" s="59" t="s">
        <v>11</v>
      </c>
      <c r="DM13" s="40"/>
      <c r="DN13" s="40"/>
      <c r="DT13" s="40"/>
      <c r="DU13" s="40"/>
      <c r="DV13" s="6" t="s">
        <v>67</v>
      </c>
      <c r="DY13" s="59"/>
      <c r="DZ13" s="59" t="s">
        <v>11</v>
      </c>
      <c r="EA13" s="59" t="s">
        <v>11</v>
      </c>
      <c r="EB13" s="40"/>
      <c r="EC13" s="40"/>
      <c r="ED13" s="6" t="s">
        <v>67</v>
      </c>
      <c r="EE13" s="59"/>
      <c r="EF13" s="59" t="s">
        <v>11</v>
      </c>
      <c r="EG13" s="59"/>
      <c r="EH13" s="59"/>
      <c r="EI13" s="59"/>
      <c r="EJ13" s="40"/>
      <c r="EK13" s="40"/>
      <c r="EL13" s="59" t="s">
        <v>11</v>
      </c>
      <c r="EM13" s="59" t="s">
        <v>11</v>
      </c>
      <c r="EQ13" s="40"/>
      <c r="ER13" s="40"/>
      <c r="ES13" s="6" t="s">
        <v>67</v>
      </c>
    </row>
    <row r="14" spans="1:149" s="46" customFormat="1" ht="14.25" customHeight="1">
      <c r="A14" s="6" t="s">
        <v>48</v>
      </c>
      <c r="B14" s="53" t="s">
        <v>32</v>
      </c>
      <c r="C14" s="59"/>
      <c r="D14" s="59"/>
      <c r="E14" s="59"/>
      <c r="F14" s="59"/>
      <c r="G14" s="40"/>
      <c r="H14" s="40"/>
      <c r="I14" s="53" t="s">
        <v>69</v>
      </c>
      <c r="J14" s="59" t="s">
        <v>11</v>
      </c>
      <c r="K14" s="59"/>
      <c r="L14" s="59"/>
      <c r="M14" s="53" t="s">
        <v>69</v>
      </c>
      <c r="N14" s="40"/>
      <c r="O14" s="40"/>
      <c r="P14" s="59" t="s">
        <v>11</v>
      </c>
      <c r="Q14" s="59" t="s">
        <v>11</v>
      </c>
      <c r="R14" s="53" t="s">
        <v>69</v>
      </c>
      <c r="S14" s="53" t="s">
        <v>69</v>
      </c>
      <c r="T14" s="53" t="s">
        <v>69</v>
      </c>
      <c r="U14" s="40"/>
      <c r="V14" s="40"/>
      <c r="W14" s="6" t="s">
        <v>48</v>
      </c>
      <c r="X14" s="68"/>
      <c r="Y14" s="68"/>
      <c r="Z14" s="68"/>
      <c r="AA14" s="68"/>
      <c r="AB14" s="68"/>
      <c r="AC14" s="40"/>
      <c r="AD14" s="40"/>
      <c r="AE14" s="59"/>
      <c r="AF14" s="59"/>
      <c r="AG14" s="59"/>
      <c r="AH14" s="59"/>
      <c r="AI14" s="59"/>
      <c r="AJ14" s="40"/>
      <c r="AK14" s="40"/>
      <c r="AL14" s="59"/>
      <c r="AM14" s="59"/>
      <c r="AN14" s="59"/>
      <c r="AO14" s="59"/>
      <c r="AP14" s="59"/>
      <c r="AQ14" s="6" t="s">
        <v>48</v>
      </c>
      <c r="AR14" s="40"/>
      <c r="AS14" s="40"/>
      <c r="AT14" s="59" t="s">
        <v>11</v>
      </c>
      <c r="AU14" s="59"/>
      <c r="AV14" s="59"/>
      <c r="AW14" s="59"/>
      <c r="AX14" s="59"/>
      <c r="AY14" s="40"/>
      <c r="AZ14" s="40"/>
      <c r="BA14" s="59" t="s">
        <v>11</v>
      </c>
      <c r="BB14" s="59" t="s">
        <v>11</v>
      </c>
      <c r="BC14" s="59"/>
      <c r="BD14" s="59"/>
      <c r="BE14" s="59"/>
      <c r="BF14" s="40"/>
      <c r="BG14" s="40"/>
      <c r="BH14" s="59"/>
      <c r="BI14" s="59"/>
      <c r="BJ14" s="59"/>
      <c r="BK14" s="59"/>
      <c r="BL14" s="59" t="s">
        <v>11</v>
      </c>
      <c r="BM14" s="6" t="s">
        <v>48</v>
      </c>
      <c r="BN14" s="40"/>
      <c r="BO14" s="40"/>
      <c r="BP14" s="59" t="s">
        <v>11</v>
      </c>
      <c r="BQ14" s="59" t="s">
        <v>11</v>
      </c>
      <c r="BR14" s="68" t="s">
        <v>11</v>
      </c>
      <c r="BS14" s="59"/>
      <c r="BT14" s="79"/>
      <c r="BU14" s="79"/>
      <c r="BV14" s="79"/>
      <c r="BW14" s="79"/>
      <c r="BX14" s="79"/>
      <c r="BY14" s="79"/>
      <c r="BZ14" s="79"/>
      <c r="CA14" s="79"/>
      <c r="CB14" s="40"/>
      <c r="CC14" s="40"/>
      <c r="CD14" s="6" t="s">
        <v>48</v>
      </c>
      <c r="CE14" s="59" t="s">
        <v>11</v>
      </c>
      <c r="CF14" s="59" t="s">
        <v>11</v>
      </c>
      <c r="CG14" s="59" t="s">
        <v>11</v>
      </c>
      <c r="CH14" s="59" t="s">
        <v>11</v>
      </c>
      <c r="CI14" s="59" t="s">
        <v>11</v>
      </c>
      <c r="CJ14" s="40"/>
      <c r="CK14" s="40"/>
      <c r="CL14" s="59" t="s">
        <v>11</v>
      </c>
      <c r="CM14" s="59" t="s">
        <v>11</v>
      </c>
      <c r="CN14" s="59" t="s">
        <v>11</v>
      </c>
      <c r="CO14" s="59" t="s">
        <v>11</v>
      </c>
      <c r="CP14" s="59" t="s">
        <v>11</v>
      </c>
      <c r="CQ14" s="40"/>
      <c r="CR14" s="40"/>
      <c r="CS14" s="59" t="s">
        <v>11</v>
      </c>
      <c r="CT14" s="59" t="s">
        <v>11</v>
      </c>
      <c r="CU14" s="59" t="s">
        <v>11</v>
      </c>
      <c r="CV14" s="59" t="s">
        <v>11</v>
      </c>
      <c r="CW14" s="59" t="s">
        <v>11</v>
      </c>
      <c r="CX14" s="40"/>
      <c r="CY14" s="40"/>
      <c r="CZ14" s="6" t="s">
        <v>48</v>
      </c>
      <c r="DA14" s="59" t="s">
        <v>11</v>
      </c>
      <c r="DB14" s="59" t="s">
        <v>11</v>
      </c>
      <c r="DC14" s="59" t="s">
        <v>11</v>
      </c>
      <c r="DD14" s="59" t="s">
        <v>11</v>
      </c>
      <c r="DE14" s="59" t="s">
        <v>11</v>
      </c>
      <c r="DF14" s="40"/>
      <c r="DG14" s="40"/>
      <c r="DH14" s="59" t="s">
        <v>11</v>
      </c>
      <c r="DI14" s="59" t="s">
        <v>11</v>
      </c>
      <c r="DJ14" s="59" t="s">
        <v>11</v>
      </c>
      <c r="DK14" s="59" t="s">
        <v>11</v>
      </c>
      <c r="DL14" s="59" t="s">
        <v>11</v>
      </c>
      <c r="DM14" s="40"/>
      <c r="DN14" s="40"/>
      <c r="DT14" s="40"/>
      <c r="DU14" s="40"/>
      <c r="DV14" s="6" t="s">
        <v>48</v>
      </c>
      <c r="DY14" s="59" t="s">
        <v>11</v>
      </c>
      <c r="DZ14" s="59" t="s">
        <v>11</v>
      </c>
      <c r="EA14" s="59" t="s">
        <v>11</v>
      </c>
      <c r="EB14" s="40"/>
      <c r="EC14" s="40"/>
      <c r="ED14" s="6" t="s">
        <v>48</v>
      </c>
      <c r="EE14" s="59" t="s">
        <v>11</v>
      </c>
      <c r="EF14" s="59" t="s">
        <v>11</v>
      </c>
      <c r="EG14" s="59" t="s">
        <v>11</v>
      </c>
      <c r="EH14" s="59" t="s">
        <v>11</v>
      </c>
      <c r="EI14" s="59" t="s">
        <v>11</v>
      </c>
      <c r="EJ14" s="40"/>
      <c r="EK14" s="40"/>
      <c r="EL14" s="59" t="s">
        <v>11</v>
      </c>
      <c r="EM14" s="59" t="s">
        <v>11</v>
      </c>
      <c r="EQ14" s="40"/>
      <c r="ER14" s="40"/>
      <c r="ES14" s="6" t="s">
        <v>48</v>
      </c>
    </row>
    <row r="15" spans="1:149" s="46" customFormat="1" ht="14.25" customHeight="1">
      <c r="A15" s="6" t="s">
        <v>49</v>
      </c>
      <c r="B15" s="53"/>
      <c r="C15" s="59"/>
      <c r="D15" s="59"/>
      <c r="E15" s="59"/>
      <c r="F15" s="59"/>
      <c r="G15" s="40"/>
      <c r="H15" s="40"/>
      <c r="I15" s="53" t="s">
        <v>24</v>
      </c>
      <c r="J15" s="59"/>
      <c r="K15" s="59"/>
      <c r="L15" s="59" t="s">
        <v>11</v>
      </c>
      <c r="M15" s="53" t="s">
        <v>24</v>
      </c>
      <c r="N15" s="40"/>
      <c r="O15" s="40"/>
      <c r="P15" s="59"/>
      <c r="Q15" s="59"/>
      <c r="R15" s="53" t="s">
        <v>24</v>
      </c>
      <c r="S15" s="53" t="s">
        <v>24</v>
      </c>
      <c r="T15" s="53" t="s">
        <v>24</v>
      </c>
      <c r="U15" s="40"/>
      <c r="V15" s="40"/>
      <c r="W15" s="6" t="s">
        <v>49</v>
      </c>
      <c r="X15" s="68"/>
      <c r="Y15" s="68"/>
      <c r="Z15" s="68"/>
      <c r="AA15" s="68"/>
      <c r="AB15" s="68"/>
      <c r="AC15" s="40"/>
      <c r="AD15" s="40"/>
      <c r="AE15" s="59"/>
      <c r="AF15" s="59"/>
      <c r="AG15" s="59"/>
      <c r="AH15" s="59"/>
      <c r="AI15" s="59"/>
      <c r="AJ15" s="40"/>
      <c r="AK15" s="40"/>
      <c r="AL15" s="59"/>
      <c r="AM15" s="59"/>
      <c r="AN15" s="59"/>
      <c r="AO15" s="59"/>
      <c r="AP15" s="59"/>
      <c r="AQ15" s="6" t="s">
        <v>49</v>
      </c>
      <c r="AR15" s="40"/>
      <c r="AS15" s="40"/>
      <c r="AT15" s="59"/>
      <c r="AU15" s="59" t="s">
        <v>11</v>
      </c>
      <c r="AV15" s="59"/>
      <c r="AW15" s="59"/>
      <c r="AX15" s="59"/>
      <c r="AY15" s="40"/>
      <c r="AZ15" s="40"/>
      <c r="BA15" s="59"/>
      <c r="BB15" s="59"/>
      <c r="BC15" s="59"/>
      <c r="BD15" s="59" t="s">
        <v>11</v>
      </c>
      <c r="BE15" s="59" t="s">
        <v>11</v>
      </c>
      <c r="BF15" s="40"/>
      <c r="BG15" s="40"/>
      <c r="BH15" s="59"/>
      <c r="BI15" s="59"/>
      <c r="BJ15" s="59"/>
      <c r="BK15" s="59"/>
      <c r="BL15" s="59" t="s">
        <v>11</v>
      </c>
      <c r="BM15" s="6" t="s">
        <v>49</v>
      </c>
      <c r="BN15" s="40"/>
      <c r="BO15" s="40"/>
      <c r="BP15" s="59"/>
      <c r="BQ15" s="59"/>
      <c r="BR15" s="59"/>
      <c r="BS15" s="59"/>
      <c r="BT15" s="79"/>
      <c r="BU15" s="79"/>
      <c r="BV15" s="79"/>
      <c r="BW15" s="79"/>
      <c r="BX15" s="79"/>
      <c r="BY15" s="79"/>
      <c r="BZ15" s="79"/>
      <c r="CA15" s="79"/>
      <c r="CB15" s="40"/>
      <c r="CC15" s="40"/>
      <c r="CD15" s="6" t="s">
        <v>49</v>
      </c>
      <c r="CE15" s="59"/>
      <c r="CF15" s="59"/>
      <c r="CG15" s="59"/>
      <c r="CH15" s="59"/>
      <c r="CI15" s="59"/>
      <c r="CJ15" s="40"/>
      <c r="CK15" s="40"/>
      <c r="CL15" s="59"/>
      <c r="CM15" s="59"/>
      <c r="CN15" s="59"/>
      <c r="CO15" s="59"/>
      <c r="CP15" s="59"/>
      <c r="CQ15" s="40"/>
      <c r="CR15" s="40"/>
      <c r="CS15" s="59"/>
      <c r="CT15" s="59"/>
      <c r="CU15" s="59"/>
      <c r="CV15" s="59"/>
      <c r="CW15" s="59"/>
      <c r="CX15" s="40"/>
      <c r="CY15" s="40"/>
      <c r="CZ15" s="6" t="s">
        <v>49</v>
      </c>
      <c r="DA15" s="59"/>
      <c r="DB15" s="59"/>
      <c r="DC15" s="59"/>
      <c r="DD15" s="59"/>
      <c r="DE15" s="59"/>
      <c r="DF15" s="40"/>
      <c r="DG15" s="40"/>
      <c r="DH15" s="59"/>
      <c r="DI15" s="59"/>
      <c r="DJ15" s="59"/>
      <c r="DK15" s="59"/>
      <c r="DL15" s="59"/>
      <c r="DM15" s="40"/>
      <c r="DN15" s="40"/>
      <c r="DT15" s="40"/>
      <c r="DU15" s="40"/>
      <c r="DV15" s="6" t="s">
        <v>49</v>
      </c>
      <c r="DY15" s="59"/>
      <c r="DZ15" s="59" t="s">
        <v>11</v>
      </c>
      <c r="EA15" s="59"/>
      <c r="EB15" s="40"/>
      <c r="EC15" s="40"/>
      <c r="ED15" s="6" t="s">
        <v>49</v>
      </c>
      <c r="EE15" s="59"/>
      <c r="EF15" s="59"/>
      <c r="EG15" s="59"/>
      <c r="EH15" s="59"/>
      <c r="EI15" s="59"/>
      <c r="EJ15" s="40"/>
      <c r="EK15" s="40"/>
      <c r="EL15" s="59"/>
      <c r="EM15" s="59"/>
      <c r="EQ15" s="40"/>
      <c r="ER15" s="40"/>
      <c r="ES15" s="6" t="s">
        <v>49</v>
      </c>
    </row>
    <row r="16" spans="1:149" s="46" customFormat="1" ht="14.25" customHeight="1">
      <c r="A16" s="6" t="s">
        <v>51</v>
      </c>
      <c r="B16" s="53"/>
      <c r="C16" s="59"/>
      <c r="D16" s="59"/>
      <c r="E16" s="59"/>
      <c r="F16" s="59"/>
      <c r="G16" s="40"/>
      <c r="H16" s="40"/>
      <c r="I16" s="53" t="s">
        <v>25</v>
      </c>
      <c r="J16" s="59"/>
      <c r="K16" s="59"/>
      <c r="L16" s="59"/>
      <c r="M16" s="53" t="s">
        <v>25</v>
      </c>
      <c r="N16" s="40"/>
      <c r="O16" s="40"/>
      <c r="P16" s="59"/>
      <c r="Q16" s="59" t="s">
        <v>11</v>
      </c>
      <c r="R16" s="53" t="s">
        <v>25</v>
      </c>
      <c r="S16" s="53" t="s">
        <v>25</v>
      </c>
      <c r="T16" s="53" t="s">
        <v>25</v>
      </c>
      <c r="U16" s="40"/>
      <c r="V16" s="40"/>
      <c r="W16" s="6" t="s">
        <v>51</v>
      </c>
      <c r="X16" s="68"/>
      <c r="Y16" s="68"/>
      <c r="Z16" s="68"/>
      <c r="AA16" s="68"/>
      <c r="AB16" s="68"/>
      <c r="AC16" s="40"/>
      <c r="AD16" s="40"/>
      <c r="AE16" s="59"/>
      <c r="AF16" s="59"/>
      <c r="AG16" s="59"/>
      <c r="AH16" s="59"/>
      <c r="AI16" s="59" t="s">
        <v>11</v>
      </c>
      <c r="AJ16" s="40"/>
      <c r="AK16" s="40"/>
      <c r="AL16" s="59"/>
      <c r="AM16" s="59"/>
      <c r="AN16" s="59" t="s">
        <v>11</v>
      </c>
      <c r="AO16" s="59" t="s">
        <v>11</v>
      </c>
      <c r="AP16" s="59"/>
      <c r="AQ16" s="6" t="s">
        <v>51</v>
      </c>
      <c r="AR16" s="40"/>
      <c r="AS16" s="40"/>
      <c r="AT16" s="59" t="s">
        <v>11</v>
      </c>
      <c r="AU16" s="59"/>
      <c r="AV16" s="59"/>
      <c r="AW16" s="59"/>
      <c r="AX16" s="59"/>
      <c r="AY16" s="40"/>
      <c r="AZ16" s="40"/>
      <c r="BA16" s="59"/>
      <c r="BB16" s="59"/>
      <c r="BC16" s="59"/>
      <c r="BD16" s="59"/>
      <c r="BE16" s="59" t="s">
        <v>11</v>
      </c>
      <c r="BF16" s="40"/>
      <c r="BG16" s="40"/>
      <c r="BH16" s="59"/>
      <c r="BI16" s="59"/>
      <c r="BJ16" s="59" t="s">
        <v>11</v>
      </c>
      <c r="BK16" s="59"/>
      <c r="BL16" s="59"/>
      <c r="BM16" s="6" t="s">
        <v>51</v>
      </c>
      <c r="BN16" s="40"/>
      <c r="BO16" s="40"/>
      <c r="BP16" s="59" t="s">
        <v>11</v>
      </c>
      <c r="BQ16" s="59"/>
      <c r="BR16" s="59"/>
      <c r="BS16" s="59"/>
      <c r="BT16" s="79"/>
      <c r="BU16" s="79"/>
      <c r="BV16" s="79"/>
      <c r="BW16" s="79"/>
      <c r="BX16" s="79"/>
      <c r="BY16" s="79"/>
      <c r="BZ16" s="79"/>
      <c r="CA16" s="79"/>
      <c r="CB16" s="40"/>
      <c r="CC16" s="40"/>
      <c r="CD16" s="6" t="s">
        <v>51</v>
      </c>
      <c r="CE16" s="59" t="s">
        <v>11</v>
      </c>
      <c r="CF16" s="59"/>
      <c r="CG16" s="59"/>
      <c r="CH16" s="59"/>
      <c r="CI16" s="59"/>
      <c r="CJ16" s="40"/>
      <c r="CK16" s="40"/>
      <c r="CL16" s="59"/>
      <c r="CM16" s="59"/>
      <c r="CN16" s="59"/>
      <c r="CO16" s="59"/>
      <c r="CP16" s="59"/>
      <c r="CQ16" s="40"/>
      <c r="CR16" s="40"/>
      <c r="CS16" s="59"/>
      <c r="CT16" s="59"/>
      <c r="CU16" s="59"/>
      <c r="CV16" s="59" t="s">
        <v>11</v>
      </c>
      <c r="CW16" s="59"/>
      <c r="CX16" s="40"/>
      <c r="CY16" s="40"/>
      <c r="CZ16" s="6" t="s">
        <v>51</v>
      </c>
      <c r="DA16" s="59"/>
      <c r="DB16" s="59"/>
      <c r="DC16" s="59"/>
      <c r="DD16" s="59"/>
      <c r="DE16" s="59" t="s">
        <v>11</v>
      </c>
      <c r="DF16" s="40"/>
      <c r="DG16" s="40"/>
      <c r="DH16" s="59"/>
      <c r="DI16" s="59"/>
      <c r="DJ16" s="59"/>
      <c r="DK16" s="59"/>
      <c r="DL16" s="59"/>
      <c r="DM16" s="40"/>
      <c r="DN16" s="40"/>
      <c r="DT16" s="40"/>
      <c r="DU16" s="40"/>
      <c r="DV16" s="6" t="s">
        <v>51</v>
      </c>
      <c r="DY16" s="59"/>
      <c r="DZ16" s="59"/>
      <c r="EA16" s="59" t="s">
        <v>11</v>
      </c>
      <c r="EB16" s="40"/>
      <c r="EC16" s="40"/>
      <c r="ED16" s="6" t="s">
        <v>51</v>
      </c>
      <c r="EE16" s="59"/>
      <c r="EF16" s="59"/>
      <c r="EG16" s="59"/>
      <c r="EH16" s="59"/>
      <c r="EI16" s="59"/>
      <c r="EJ16" s="40"/>
      <c r="EK16" s="40"/>
      <c r="EL16" s="59"/>
      <c r="EM16" s="59"/>
      <c r="EQ16" s="40"/>
      <c r="ER16" s="40"/>
      <c r="ES16" s="6" t="s">
        <v>51</v>
      </c>
    </row>
    <row r="17" spans="1:149" s="46" customFormat="1" ht="14.25" customHeight="1">
      <c r="A17" s="6"/>
      <c r="B17" s="53" t="s">
        <v>26</v>
      </c>
      <c r="C17" s="59"/>
      <c r="D17" s="59"/>
      <c r="E17" s="59"/>
      <c r="F17" s="59"/>
      <c r="G17" s="40"/>
      <c r="H17" s="40"/>
      <c r="I17" s="53" t="s">
        <v>70</v>
      </c>
      <c r="J17" s="59"/>
      <c r="K17" s="59"/>
      <c r="L17" s="59"/>
      <c r="M17" s="53" t="s">
        <v>70</v>
      </c>
      <c r="N17" s="40"/>
      <c r="O17" s="40"/>
      <c r="P17" s="59"/>
      <c r="Q17" s="59"/>
      <c r="R17" s="53" t="s">
        <v>70</v>
      </c>
      <c r="S17" s="53" t="s">
        <v>70</v>
      </c>
      <c r="T17" s="53" t="s">
        <v>70</v>
      </c>
      <c r="U17" s="40"/>
      <c r="V17" s="40"/>
      <c r="W17" s="6"/>
      <c r="X17" s="68"/>
      <c r="Y17" s="68"/>
      <c r="Z17" s="68"/>
      <c r="AA17" s="68"/>
      <c r="AB17" s="68"/>
      <c r="AC17" s="40"/>
      <c r="AD17" s="40"/>
      <c r="AE17" s="59"/>
      <c r="AF17" s="59"/>
      <c r="AG17" s="59"/>
      <c r="AH17" s="59"/>
      <c r="AI17" s="59"/>
      <c r="AJ17" s="40"/>
      <c r="AK17" s="40"/>
      <c r="AL17" s="59"/>
      <c r="AM17" s="59"/>
      <c r="AN17" s="59"/>
      <c r="AO17" s="59"/>
      <c r="AP17" s="59"/>
      <c r="AQ17" s="6"/>
      <c r="AR17" s="40"/>
      <c r="AS17" s="40"/>
      <c r="AT17" s="59"/>
      <c r="AU17" s="59"/>
      <c r="AV17" s="59"/>
      <c r="AW17" s="59"/>
      <c r="AX17" s="59" t="s">
        <v>11</v>
      </c>
      <c r="AY17" s="40"/>
      <c r="AZ17" s="40"/>
      <c r="BA17" s="59"/>
      <c r="BB17" s="59"/>
      <c r="BC17" s="59"/>
      <c r="BD17" s="59"/>
      <c r="BE17" s="59"/>
      <c r="BF17" s="40"/>
      <c r="BG17" s="40"/>
      <c r="BH17" s="59"/>
      <c r="BI17" s="59"/>
      <c r="BJ17" s="59"/>
      <c r="BK17" s="59"/>
      <c r="BL17" s="59"/>
      <c r="BM17" s="6"/>
      <c r="BN17" s="40"/>
      <c r="BO17" s="40"/>
      <c r="BP17" s="59"/>
      <c r="BQ17" s="59"/>
      <c r="BR17" s="59"/>
      <c r="BS17" s="59"/>
      <c r="BT17" s="79"/>
      <c r="BU17" s="79"/>
      <c r="BV17" s="79"/>
      <c r="BW17" s="79"/>
      <c r="BX17" s="79"/>
      <c r="BY17" s="79"/>
      <c r="BZ17" s="79"/>
      <c r="CA17" s="79"/>
      <c r="CB17" s="40"/>
      <c r="CC17" s="40"/>
      <c r="CD17" s="6" t="s">
        <v>77</v>
      </c>
      <c r="CE17" s="59"/>
      <c r="CF17" s="59"/>
      <c r="CG17" s="59" t="s">
        <v>11</v>
      </c>
      <c r="CH17" s="59"/>
      <c r="CI17" s="59"/>
      <c r="CJ17" s="40"/>
      <c r="CK17" s="40"/>
      <c r="CL17" s="59"/>
      <c r="CM17" s="59"/>
      <c r="CN17" s="59"/>
      <c r="CO17" s="59" t="s">
        <v>11</v>
      </c>
      <c r="CP17" s="59"/>
      <c r="CQ17" s="40"/>
      <c r="CR17" s="40"/>
      <c r="CS17" s="59"/>
      <c r="CT17" s="59" t="s">
        <v>11</v>
      </c>
      <c r="CU17" s="59"/>
      <c r="CV17" s="59"/>
      <c r="CW17" s="59"/>
      <c r="CX17" s="40"/>
      <c r="CY17" s="40"/>
      <c r="CZ17" s="6" t="s">
        <v>77</v>
      </c>
      <c r="DA17" s="59"/>
      <c r="DB17" s="59" t="s">
        <v>11</v>
      </c>
      <c r="DC17" s="59" t="s">
        <v>71</v>
      </c>
      <c r="DD17" s="59" t="s">
        <v>11</v>
      </c>
      <c r="DE17" s="59"/>
      <c r="DF17" s="40"/>
      <c r="DG17" s="40"/>
      <c r="DH17" s="59" t="s">
        <v>11</v>
      </c>
      <c r="DI17" s="59"/>
      <c r="DJ17" s="59" t="s">
        <v>11</v>
      </c>
      <c r="DK17" s="59" t="s">
        <v>11</v>
      </c>
      <c r="DL17" s="59" t="s">
        <v>11</v>
      </c>
      <c r="DM17" s="40"/>
      <c r="DN17" s="40"/>
      <c r="DT17" s="40"/>
      <c r="DU17" s="40"/>
      <c r="DV17" s="6" t="s">
        <v>77</v>
      </c>
      <c r="DY17" s="59" t="s">
        <v>11</v>
      </c>
      <c r="DZ17" s="59" t="s">
        <v>11</v>
      </c>
      <c r="EA17" s="59" t="s">
        <v>11</v>
      </c>
      <c r="EB17" s="40"/>
      <c r="EC17" s="40"/>
      <c r="ED17" s="6" t="s">
        <v>77</v>
      </c>
      <c r="EE17" s="59" t="s">
        <v>11</v>
      </c>
      <c r="EF17" s="59" t="s">
        <v>11</v>
      </c>
      <c r="EG17" s="59" t="s">
        <v>11</v>
      </c>
      <c r="EH17" s="59" t="s">
        <v>11</v>
      </c>
      <c r="EI17" s="59" t="s">
        <v>11</v>
      </c>
      <c r="EJ17" s="40"/>
      <c r="EK17" s="40"/>
      <c r="EL17" s="59" t="s">
        <v>11</v>
      </c>
      <c r="EM17" s="59" t="s">
        <v>11</v>
      </c>
      <c r="EQ17" s="40"/>
      <c r="ER17" s="40"/>
      <c r="ES17" s="6" t="s">
        <v>77</v>
      </c>
    </row>
    <row r="18" spans="1:149" s="46" customFormat="1" ht="14.25" customHeight="1">
      <c r="A18" s="6"/>
      <c r="B18" s="53" t="s">
        <v>27</v>
      </c>
      <c r="C18" s="59"/>
      <c r="D18" s="59"/>
      <c r="E18" s="59"/>
      <c r="F18" s="59"/>
      <c r="G18" s="40"/>
      <c r="H18" s="40"/>
      <c r="I18" s="53"/>
      <c r="J18" s="59"/>
      <c r="K18" s="59"/>
      <c r="L18" s="59"/>
      <c r="M18" s="53"/>
      <c r="N18" s="40"/>
      <c r="O18" s="40"/>
      <c r="P18" s="59"/>
      <c r="Q18" s="59"/>
      <c r="R18" s="53"/>
      <c r="S18" s="53"/>
      <c r="T18" s="53"/>
      <c r="U18" s="40"/>
      <c r="V18" s="40"/>
      <c r="W18" s="6"/>
      <c r="X18" s="68"/>
      <c r="Y18" s="68"/>
      <c r="Z18" s="68"/>
      <c r="AA18" s="68"/>
      <c r="AB18" s="68"/>
      <c r="AC18" s="40"/>
      <c r="AD18" s="40"/>
      <c r="AE18" s="59"/>
      <c r="AF18" s="59"/>
      <c r="AG18" s="59"/>
      <c r="AH18" s="59"/>
      <c r="AI18" s="59"/>
      <c r="AJ18" s="40"/>
      <c r="AK18" s="40"/>
      <c r="AL18" s="59"/>
      <c r="AM18" s="59"/>
      <c r="AN18" s="59"/>
      <c r="AO18" s="59"/>
      <c r="AP18" s="59"/>
      <c r="AQ18" s="6"/>
      <c r="AR18" s="40"/>
      <c r="AS18" s="40"/>
      <c r="AT18" s="59"/>
      <c r="AU18" s="59"/>
      <c r="AV18" s="59"/>
      <c r="AW18" s="59"/>
      <c r="AX18" s="59"/>
      <c r="AY18" s="40"/>
      <c r="AZ18" s="40"/>
      <c r="BA18" s="59"/>
      <c r="BB18" s="59"/>
      <c r="BC18" s="59"/>
      <c r="BD18" s="59"/>
      <c r="BE18" s="59"/>
      <c r="BF18" s="40"/>
      <c r="BG18" s="40"/>
      <c r="BH18" s="59"/>
      <c r="BI18" s="59"/>
      <c r="BJ18" s="59"/>
      <c r="BK18" s="59"/>
      <c r="BL18" s="59"/>
      <c r="BM18" s="6"/>
      <c r="BN18" s="40"/>
      <c r="BO18" s="40"/>
      <c r="BP18" s="59"/>
      <c r="BQ18" s="59"/>
      <c r="BR18" s="59"/>
      <c r="BS18" s="59"/>
      <c r="BT18" s="79"/>
      <c r="BU18" s="79"/>
      <c r="BV18" s="79"/>
      <c r="BW18" s="79"/>
      <c r="BX18" s="79"/>
      <c r="BY18" s="79"/>
      <c r="BZ18" s="79"/>
      <c r="CA18" s="79"/>
      <c r="CB18" s="40"/>
      <c r="CC18" s="40"/>
      <c r="CD18" s="6"/>
      <c r="CE18" s="59"/>
      <c r="CF18" s="59"/>
      <c r="CG18" s="59"/>
      <c r="CH18" s="59"/>
      <c r="CI18" s="59"/>
      <c r="CJ18" s="40"/>
      <c r="CK18" s="40"/>
      <c r="CL18" s="59"/>
      <c r="CM18" s="59"/>
      <c r="CN18" s="59"/>
      <c r="CO18" s="59"/>
      <c r="CP18" s="59"/>
      <c r="CQ18" s="40"/>
      <c r="CR18" s="40"/>
      <c r="CS18" s="59"/>
      <c r="CT18" s="59"/>
      <c r="CU18" s="59"/>
      <c r="CV18" s="59"/>
      <c r="CW18" s="59"/>
      <c r="CX18" s="40"/>
      <c r="CY18" s="40"/>
      <c r="CZ18" s="6"/>
      <c r="DA18" s="59"/>
      <c r="DB18" s="59"/>
      <c r="DC18" s="59"/>
      <c r="DD18" s="59"/>
      <c r="DE18" s="59"/>
      <c r="DF18" s="40"/>
      <c r="DG18" s="40"/>
      <c r="DH18" s="59"/>
      <c r="DI18" s="59"/>
      <c r="DJ18" s="59"/>
      <c r="DK18" s="59"/>
      <c r="DL18" s="59"/>
      <c r="DM18" s="40"/>
      <c r="DN18" s="40"/>
      <c r="DT18" s="40"/>
      <c r="DU18" s="40"/>
      <c r="DV18" s="6"/>
      <c r="DY18" s="59"/>
      <c r="DZ18" s="59"/>
      <c r="EA18" s="59"/>
      <c r="EB18" s="40"/>
      <c r="EC18" s="40"/>
      <c r="ED18" s="6"/>
      <c r="EE18" s="59"/>
      <c r="EF18" s="59"/>
      <c r="EG18" s="59"/>
      <c r="EH18" s="59"/>
      <c r="EI18" s="59"/>
      <c r="EJ18" s="40"/>
      <c r="EK18" s="40"/>
      <c r="EL18" s="59"/>
      <c r="EM18" s="59"/>
      <c r="EQ18" s="40"/>
      <c r="ER18" s="40"/>
      <c r="ES18" s="6"/>
    </row>
    <row r="19" spans="1:149" s="46" customFormat="1" ht="14.25" customHeight="1">
      <c r="A19" s="6"/>
      <c r="B19" s="53" t="s">
        <v>28</v>
      </c>
      <c r="C19" s="59"/>
      <c r="D19" s="59"/>
      <c r="E19" s="59"/>
      <c r="F19" s="59"/>
      <c r="G19" s="40"/>
      <c r="H19" s="40"/>
      <c r="I19" s="53" t="s">
        <v>26</v>
      </c>
      <c r="J19" s="59"/>
      <c r="K19" s="59"/>
      <c r="L19" s="59"/>
      <c r="M19" s="53" t="s">
        <v>26</v>
      </c>
      <c r="N19" s="40"/>
      <c r="O19" s="40"/>
      <c r="P19" s="59"/>
      <c r="Q19" s="59"/>
      <c r="R19" s="53" t="s">
        <v>26</v>
      </c>
      <c r="S19" s="53" t="s">
        <v>26</v>
      </c>
      <c r="T19" s="53" t="s">
        <v>26</v>
      </c>
      <c r="U19" s="40"/>
      <c r="V19" s="40"/>
      <c r="W19" s="6"/>
      <c r="X19" s="68"/>
      <c r="Y19" s="68"/>
      <c r="Z19" s="68"/>
      <c r="AA19" s="68"/>
      <c r="AB19" s="68"/>
      <c r="AC19" s="40"/>
      <c r="AD19" s="40"/>
      <c r="AE19" s="59"/>
      <c r="AF19" s="59"/>
      <c r="AG19" s="59"/>
      <c r="AH19" s="59"/>
      <c r="AI19" s="59"/>
      <c r="AJ19" s="40"/>
      <c r="AK19" s="40"/>
      <c r="AL19" s="59"/>
      <c r="AM19" s="59"/>
      <c r="AN19" s="59"/>
      <c r="AO19" s="59"/>
      <c r="AP19" s="59"/>
      <c r="AQ19" s="6"/>
      <c r="AR19" s="40"/>
      <c r="AS19" s="40"/>
      <c r="AT19" s="59"/>
      <c r="AU19" s="59"/>
      <c r="AV19" s="59"/>
      <c r="AW19" s="59"/>
      <c r="AX19" s="59"/>
      <c r="AY19" s="40"/>
      <c r="AZ19" s="40"/>
      <c r="BA19" s="59"/>
      <c r="BB19" s="59"/>
      <c r="BC19" s="59"/>
      <c r="BD19" s="59"/>
      <c r="BE19" s="59"/>
      <c r="BF19" s="40"/>
      <c r="BG19" s="40"/>
      <c r="BH19" s="59"/>
      <c r="BI19" s="59"/>
      <c r="BJ19" s="59"/>
      <c r="BK19" s="59"/>
      <c r="BL19" s="59"/>
      <c r="BM19" s="6"/>
      <c r="BN19" s="40"/>
      <c r="BO19" s="40"/>
      <c r="BP19" s="59"/>
      <c r="BQ19" s="59"/>
      <c r="BR19" s="59"/>
      <c r="BS19" s="59"/>
      <c r="BT19" s="79"/>
      <c r="BU19" s="79"/>
      <c r="BV19" s="79"/>
      <c r="BW19" s="79"/>
      <c r="BX19" s="79"/>
      <c r="BY19" s="79"/>
      <c r="BZ19" s="79"/>
      <c r="CA19" s="79"/>
      <c r="CB19" s="40"/>
      <c r="CC19" s="40"/>
      <c r="CD19" s="6"/>
      <c r="CE19" s="59"/>
      <c r="CF19" s="59"/>
      <c r="CG19" s="59"/>
      <c r="CH19" s="59"/>
      <c r="CI19" s="59"/>
      <c r="CJ19" s="40"/>
      <c r="CK19" s="40"/>
      <c r="CL19" s="59"/>
      <c r="CM19" s="59"/>
      <c r="CN19" s="59"/>
      <c r="CO19" s="59"/>
      <c r="CP19" s="59"/>
      <c r="CQ19" s="40"/>
      <c r="CR19" s="40"/>
      <c r="CS19" s="59"/>
      <c r="CT19" s="59"/>
      <c r="CU19" s="59"/>
      <c r="CV19" s="59"/>
      <c r="CW19" s="59"/>
      <c r="CX19" s="40"/>
      <c r="CY19" s="40"/>
      <c r="CZ19" s="6"/>
      <c r="DA19" s="59"/>
      <c r="DB19" s="59"/>
      <c r="DC19" s="59"/>
      <c r="DD19" s="59"/>
      <c r="DE19" s="59"/>
      <c r="DF19" s="40"/>
      <c r="DG19" s="40"/>
      <c r="DH19" s="59"/>
      <c r="DI19" s="59"/>
      <c r="DJ19" s="59"/>
      <c r="DK19" s="59"/>
      <c r="DL19" s="59"/>
      <c r="DM19" s="40"/>
      <c r="DN19" s="40"/>
      <c r="DT19" s="40"/>
      <c r="DU19" s="40"/>
      <c r="DV19" s="6"/>
      <c r="DY19" s="59"/>
      <c r="DZ19" s="59"/>
      <c r="EA19" s="59"/>
      <c r="EB19" s="40"/>
      <c r="EC19" s="40"/>
      <c r="ED19" s="6"/>
      <c r="EE19" s="59"/>
      <c r="EF19" s="59"/>
      <c r="EG19" s="59"/>
      <c r="EH19" s="59"/>
      <c r="EI19" s="59"/>
      <c r="EJ19" s="40"/>
      <c r="EK19" s="40"/>
      <c r="EL19" s="59"/>
      <c r="EM19" s="59"/>
      <c r="EQ19" s="40"/>
      <c r="ER19" s="40"/>
      <c r="ES19" s="6"/>
    </row>
    <row r="20" spans="1:149" s="46" customFormat="1" ht="14.25" customHeight="1">
      <c r="A20" s="6"/>
      <c r="B20" s="53"/>
      <c r="C20" s="59"/>
      <c r="D20" s="59"/>
      <c r="E20" s="59"/>
      <c r="F20" s="59"/>
      <c r="G20" s="40"/>
      <c r="H20" s="40"/>
      <c r="I20" s="53" t="s">
        <v>27</v>
      </c>
      <c r="J20" s="59"/>
      <c r="K20" s="59"/>
      <c r="L20" s="59"/>
      <c r="M20" s="53" t="s">
        <v>27</v>
      </c>
      <c r="N20" s="40"/>
      <c r="O20" s="40"/>
      <c r="P20" s="59"/>
      <c r="Q20" s="59"/>
      <c r="R20" s="53" t="s">
        <v>27</v>
      </c>
      <c r="S20" s="53" t="s">
        <v>27</v>
      </c>
      <c r="T20" s="53" t="s">
        <v>27</v>
      </c>
      <c r="U20" s="40"/>
      <c r="V20" s="40"/>
      <c r="W20" s="6"/>
      <c r="X20" s="68"/>
      <c r="Y20" s="68"/>
      <c r="Z20" s="68"/>
      <c r="AA20" s="68"/>
      <c r="AB20" s="68"/>
      <c r="AC20" s="40"/>
      <c r="AD20" s="40"/>
      <c r="AE20" s="59"/>
      <c r="AF20" s="59"/>
      <c r="AG20" s="59"/>
      <c r="AH20" s="59"/>
      <c r="AI20" s="59"/>
      <c r="AJ20" s="40"/>
      <c r="AK20" s="40"/>
      <c r="AL20" s="59"/>
      <c r="AM20" s="59"/>
      <c r="AN20" s="59"/>
      <c r="AO20" s="59"/>
      <c r="AP20" s="59"/>
      <c r="AQ20" s="6"/>
      <c r="AR20" s="40"/>
      <c r="AS20" s="40"/>
      <c r="AT20" s="59"/>
      <c r="AU20" s="59"/>
      <c r="AV20" s="59"/>
      <c r="AW20" s="59"/>
      <c r="AX20" s="59"/>
      <c r="AY20" s="40"/>
      <c r="AZ20" s="40"/>
      <c r="BA20" s="59"/>
      <c r="BB20" s="59"/>
      <c r="BC20" s="59"/>
      <c r="BD20" s="59"/>
      <c r="BE20" s="59"/>
      <c r="BF20" s="40"/>
      <c r="BG20" s="40"/>
      <c r="BH20" s="59"/>
      <c r="BI20" s="59"/>
      <c r="BJ20" s="59"/>
      <c r="BK20" s="59"/>
      <c r="BL20" s="59"/>
      <c r="BM20" s="6"/>
      <c r="BN20" s="40"/>
      <c r="BO20" s="40"/>
      <c r="BP20" s="59"/>
      <c r="BQ20" s="59"/>
      <c r="BR20" s="59"/>
      <c r="BS20" s="59"/>
      <c r="BT20" s="79"/>
      <c r="BU20" s="79"/>
      <c r="BV20" s="79"/>
      <c r="BW20" s="79"/>
      <c r="BX20" s="79"/>
      <c r="BY20" s="79"/>
      <c r="BZ20" s="79"/>
      <c r="CA20" s="79"/>
      <c r="CB20" s="40"/>
      <c r="CC20" s="40"/>
      <c r="CD20" s="6"/>
      <c r="CE20" s="59"/>
      <c r="CF20" s="59"/>
      <c r="CG20" s="59"/>
      <c r="CH20" s="59"/>
      <c r="CI20" s="59"/>
      <c r="CJ20" s="40"/>
      <c r="CK20" s="40"/>
      <c r="CL20" s="59"/>
      <c r="CM20" s="59"/>
      <c r="CN20" s="59"/>
      <c r="CO20" s="59"/>
      <c r="CP20" s="59"/>
      <c r="CQ20" s="40"/>
      <c r="CR20" s="40"/>
      <c r="CS20" s="59"/>
      <c r="CT20" s="59"/>
      <c r="CU20" s="59"/>
      <c r="CV20" s="59"/>
      <c r="CW20" s="59"/>
      <c r="CX20" s="40"/>
      <c r="CY20" s="40"/>
      <c r="CZ20" s="6"/>
      <c r="DA20" s="59"/>
      <c r="DB20" s="59"/>
      <c r="DC20" s="59"/>
      <c r="DD20" s="59"/>
      <c r="DE20" s="59"/>
      <c r="DF20" s="40"/>
      <c r="DG20" s="40"/>
      <c r="DH20" s="59"/>
      <c r="DI20" s="59"/>
      <c r="DJ20" s="59"/>
      <c r="DK20" s="59"/>
      <c r="DL20" s="59"/>
      <c r="DM20" s="40"/>
      <c r="DN20" s="40"/>
      <c r="DT20" s="40"/>
      <c r="DU20" s="40"/>
      <c r="DV20" s="6"/>
      <c r="DY20" s="59"/>
      <c r="DZ20" s="59"/>
      <c r="EA20" s="59"/>
      <c r="EB20" s="40"/>
      <c r="EC20" s="40"/>
      <c r="ED20" s="6"/>
      <c r="EE20" s="59"/>
      <c r="EF20" s="59"/>
      <c r="EG20" s="59"/>
      <c r="EH20" s="59"/>
      <c r="EI20" s="59"/>
      <c r="EJ20" s="40"/>
      <c r="EK20" s="40"/>
      <c r="EL20" s="59"/>
      <c r="EM20" s="59"/>
      <c r="EQ20" s="40"/>
      <c r="ER20" s="40"/>
      <c r="ES20" s="6"/>
    </row>
    <row r="21" spans="1:149" s="46" customFormat="1" ht="14.25" customHeight="1">
      <c r="A21" s="6"/>
      <c r="B21" s="53"/>
      <c r="C21" s="59"/>
      <c r="D21" s="59"/>
      <c r="E21" s="59"/>
      <c r="F21" s="59"/>
      <c r="G21" s="40"/>
      <c r="H21" s="40"/>
      <c r="I21" s="53" t="s">
        <v>28</v>
      </c>
      <c r="J21" s="59"/>
      <c r="K21" s="59"/>
      <c r="L21" s="59"/>
      <c r="M21" s="53" t="s">
        <v>28</v>
      </c>
      <c r="N21" s="40"/>
      <c r="O21" s="40"/>
      <c r="P21" s="59"/>
      <c r="Q21" s="59"/>
      <c r="R21" s="53" t="s">
        <v>28</v>
      </c>
      <c r="S21" s="53" t="s">
        <v>28</v>
      </c>
      <c r="T21" s="53" t="s">
        <v>28</v>
      </c>
      <c r="U21" s="40"/>
      <c r="V21" s="40"/>
      <c r="W21" s="6"/>
      <c r="X21" s="68"/>
      <c r="Y21" s="68"/>
      <c r="Z21" s="68"/>
      <c r="AA21" s="68"/>
      <c r="AB21" s="68"/>
      <c r="AC21" s="40"/>
      <c r="AD21" s="40"/>
      <c r="AE21" s="59"/>
      <c r="AF21" s="59"/>
      <c r="AG21" s="59"/>
      <c r="AH21" s="59"/>
      <c r="AI21" s="59"/>
      <c r="AJ21" s="40"/>
      <c r="AK21" s="40"/>
      <c r="AL21" s="59"/>
      <c r="AM21" s="59"/>
      <c r="AN21" s="59"/>
      <c r="AO21" s="59"/>
      <c r="AP21" s="59"/>
      <c r="AQ21" s="6"/>
      <c r="AR21" s="40"/>
      <c r="AS21" s="40"/>
      <c r="AT21" s="59"/>
      <c r="AU21" s="59"/>
      <c r="AV21" s="59"/>
      <c r="AW21" s="59"/>
      <c r="AX21" s="59"/>
      <c r="AY21" s="40"/>
      <c r="AZ21" s="40"/>
      <c r="BA21" s="59"/>
      <c r="BB21" s="59"/>
      <c r="BC21" s="59"/>
      <c r="BD21" s="59"/>
      <c r="BE21" s="59"/>
      <c r="BF21" s="40"/>
      <c r="BG21" s="40"/>
      <c r="BH21" s="59"/>
      <c r="BI21" s="59"/>
      <c r="BJ21" s="59"/>
      <c r="BK21" s="59"/>
      <c r="BL21" s="59"/>
      <c r="BM21" s="6"/>
      <c r="BN21" s="40"/>
      <c r="BO21" s="40"/>
      <c r="BP21" s="59"/>
      <c r="BQ21" s="59"/>
      <c r="BR21" s="59"/>
      <c r="BS21" s="59"/>
      <c r="BT21" s="79"/>
      <c r="BU21" s="79"/>
      <c r="BV21" s="79"/>
      <c r="BW21" s="79"/>
      <c r="BX21" s="79"/>
      <c r="BY21" s="79"/>
      <c r="BZ21" s="79"/>
      <c r="CA21" s="79"/>
      <c r="CB21" s="40"/>
      <c r="CC21" s="40"/>
      <c r="CD21" s="6"/>
      <c r="CE21" s="59"/>
      <c r="CF21" s="59"/>
      <c r="CG21" s="59"/>
      <c r="CH21" s="59"/>
      <c r="CI21" s="59"/>
      <c r="CJ21" s="40"/>
      <c r="CK21" s="40"/>
      <c r="CL21" s="59"/>
      <c r="CM21" s="59"/>
      <c r="CN21" s="59"/>
      <c r="CO21" s="59"/>
      <c r="CP21" s="59"/>
      <c r="CQ21" s="40"/>
      <c r="CR21" s="40"/>
      <c r="CS21" s="59"/>
      <c r="CT21" s="59"/>
      <c r="CU21" s="59"/>
      <c r="CV21" s="59"/>
      <c r="CW21" s="59"/>
      <c r="CX21" s="40"/>
      <c r="CY21" s="40"/>
      <c r="CZ21" s="6"/>
      <c r="DA21" s="59"/>
      <c r="DB21" s="59"/>
      <c r="DC21" s="59"/>
      <c r="DD21" s="59"/>
      <c r="DE21" s="59"/>
      <c r="DF21" s="40"/>
      <c r="DG21" s="40"/>
      <c r="DH21" s="59"/>
      <c r="DI21" s="59"/>
      <c r="DJ21" s="59"/>
      <c r="DK21" s="59"/>
      <c r="DL21" s="59"/>
      <c r="DM21" s="40"/>
      <c r="DN21" s="40"/>
      <c r="DT21" s="40"/>
      <c r="DU21" s="40"/>
      <c r="DV21" s="6"/>
      <c r="DY21" s="59"/>
      <c r="DZ21" s="59"/>
      <c r="EA21" s="59"/>
      <c r="EB21" s="40"/>
      <c r="EC21" s="40"/>
      <c r="ED21" s="6"/>
      <c r="EE21" s="59"/>
      <c r="EF21" s="59"/>
      <c r="EG21" s="59"/>
      <c r="EH21" s="59"/>
      <c r="EI21" s="59"/>
      <c r="EJ21" s="40"/>
      <c r="EK21" s="40"/>
      <c r="EL21" s="59"/>
      <c r="EM21" s="59"/>
      <c r="EQ21" s="40"/>
      <c r="ER21" s="40"/>
      <c r="ES21" s="6"/>
    </row>
    <row r="22" spans="1:149" s="46" customFormat="1" ht="14.25" customHeight="1">
      <c r="A22" s="6"/>
      <c r="B22" s="53"/>
      <c r="C22" s="59"/>
      <c r="D22" s="59"/>
      <c r="E22" s="59"/>
      <c r="F22" s="59"/>
      <c r="G22" s="40"/>
      <c r="H22" s="40"/>
      <c r="I22" s="53"/>
      <c r="J22" s="59"/>
      <c r="K22" s="59"/>
      <c r="L22" s="59"/>
      <c r="M22" s="53"/>
      <c r="N22" s="40"/>
      <c r="O22" s="40"/>
      <c r="P22" s="59"/>
      <c r="Q22" s="59"/>
      <c r="R22" s="53"/>
      <c r="S22" s="53"/>
      <c r="T22" s="53"/>
      <c r="U22" s="40"/>
      <c r="V22" s="40"/>
      <c r="W22" s="6"/>
      <c r="X22" s="68"/>
      <c r="Y22" s="68"/>
      <c r="Z22" s="68"/>
      <c r="AA22" s="68"/>
      <c r="AB22" s="68"/>
      <c r="AC22" s="40"/>
      <c r="AD22" s="40"/>
      <c r="AE22" s="59"/>
      <c r="AF22" s="59"/>
      <c r="AG22" s="59"/>
      <c r="AH22" s="59"/>
      <c r="AI22" s="59"/>
      <c r="AJ22" s="40"/>
      <c r="AK22" s="40"/>
      <c r="AL22" s="59"/>
      <c r="AM22" s="59"/>
      <c r="AN22" s="59"/>
      <c r="AO22" s="59"/>
      <c r="AP22" s="59"/>
      <c r="AQ22" s="6"/>
      <c r="AR22" s="40"/>
      <c r="AS22" s="40"/>
      <c r="AT22" s="59"/>
      <c r="AU22" s="59"/>
      <c r="AV22" s="59"/>
      <c r="AW22" s="59"/>
      <c r="AX22" s="59"/>
      <c r="AY22" s="40"/>
      <c r="AZ22" s="40"/>
      <c r="BA22" s="59"/>
      <c r="BB22" s="59"/>
      <c r="BC22" s="59"/>
      <c r="BD22" s="59"/>
      <c r="BE22" s="59"/>
      <c r="BF22" s="40"/>
      <c r="BG22" s="40"/>
      <c r="BH22" s="59"/>
      <c r="BI22" s="59"/>
      <c r="BJ22" s="59"/>
      <c r="BK22" s="59"/>
      <c r="BL22" s="59"/>
      <c r="BM22" s="6"/>
      <c r="BN22" s="40"/>
      <c r="BO22" s="40"/>
      <c r="BP22" s="59"/>
      <c r="BQ22" s="59"/>
      <c r="BR22" s="59"/>
      <c r="BS22" s="59"/>
      <c r="BT22" s="79"/>
      <c r="BU22" s="79"/>
      <c r="BV22" s="79"/>
      <c r="BW22" s="79"/>
      <c r="BX22" s="79"/>
      <c r="BY22" s="79"/>
      <c r="BZ22" s="79"/>
      <c r="CA22" s="79"/>
      <c r="CB22" s="40"/>
      <c r="CC22" s="40"/>
      <c r="CD22" s="6"/>
      <c r="CE22" s="59"/>
      <c r="CF22" s="59"/>
      <c r="CG22" s="59"/>
      <c r="CH22" s="59"/>
      <c r="CI22" s="59"/>
      <c r="CJ22" s="40"/>
      <c r="CK22" s="40"/>
      <c r="CL22" s="59"/>
      <c r="CM22" s="59"/>
      <c r="CN22" s="59"/>
      <c r="CO22" s="59"/>
      <c r="CP22" s="59"/>
      <c r="CQ22" s="40"/>
      <c r="CR22" s="40"/>
      <c r="CS22" s="59"/>
      <c r="CT22" s="59"/>
      <c r="CU22" s="59"/>
      <c r="CV22" s="59"/>
      <c r="CW22" s="59"/>
      <c r="CX22" s="40"/>
      <c r="CY22" s="40"/>
      <c r="CZ22" s="6"/>
      <c r="DA22" s="59"/>
      <c r="DB22" s="59"/>
      <c r="DC22" s="59"/>
      <c r="DD22" s="59"/>
      <c r="DE22" s="59"/>
      <c r="DF22" s="40"/>
      <c r="DG22" s="40"/>
      <c r="DH22" s="59"/>
      <c r="DI22" s="59"/>
      <c r="DJ22" s="59"/>
      <c r="DK22" s="59"/>
      <c r="DL22" s="59"/>
      <c r="DM22" s="40"/>
      <c r="DN22" s="40"/>
      <c r="DT22" s="40"/>
      <c r="DU22" s="40"/>
      <c r="DV22" s="6"/>
      <c r="DY22" s="59"/>
      <c r="DZ22" s="59"/>
      <c r="EA22" s="59"/>
      <c r="EB22" s="40"/>
      <c r="EC22" s="40"/>
      <c r="ED22" s="6"/>
      <c r="EE22" s="59"/>
      <c r="EF22" s="59"/>
      <c r="EG22" s="59"/>
      <c r="EH22" s="59"/>
      <c r="EI22" s="59"/>
      <c r="EJ22" s="40"/>
      <c r="EK22" s="40"/>
      <c r="EL22" s="59"/>
      <c r="EM22" s="59"/>
      <c r="EQ22" s="40"/>
      <c r="ER22" s="40"/>
      <c r="ES22" s="6"/>
    </row>
    <row r="23" spans="1:149" s="46" customFormat="1" ht="14.25" customHeight="1">
      <c r="A23" s="6"/>
      <c r="B23" s="53"/>
      <c r="C23" s="59"/>
      <c r="D23" s="59"/>
      <c r="E23" s="59"/>
      <c r="F23" s="59"/>
      <c r="G23" s="40"/>
      <c r="H23" s="40"/>
      <c r="I23" s="53"/>
      <c r="J23" s="59"/>
      <c r="K23" s="59"/>
      <c r="L23" s="59"/>
      <c r="M23" s="53"/>
      <c r="N23" s="40"/>
      <c r="O23" s="40"/>
      <c r="P23" s="59"/>
      <c r="Q23" s="59"/>
      <c r="R23" s="53"/>
      <c r="S23" s="53"/>
      <c r="T23" s="53"/>
      <c r="U23" s="40"/>
      <c r="V23" s="40"/>
      <c r="W23" s="6"/>
      <c r="X23" s="68"/>
      <c r="Y23" s="68"/>
      <c r="Z23" s="68"/>
      <c r="AA23" s="68"/>
      <c r="AB23" s="68"/>
      <c r="AC23" s="40"/>
      <c r="AD23" s="40"/>
      <c r="AE23" s="59"/>
      <c r="AF23" s="59"/>
      <c r="AG23" s="59"/>
      <c r="AH23" s="59"/>
      <c r="AI23" s="59"/>
      <c r="AJ23" s="40"/>
      <c r="AK23" s="40"/>
      <c r="AL23" s="59"/>
      <c r="AM23" s="59"/>
      <c r="AN23" s="59"/>
      <c r="AO23" s="59"/>
      <c r="AP23" s="59"/>
      <c r="AQ23" s="6"/>
      <c r="AR23" s="40"/>
      <c r="AS23" s="40"/>
      <c r="AT23" s="59"/>
      <c r="AU23" s="59"/>
      <c r="AV23" s="59"/>
      <c r="AW23" s="59"/>
      <c r="AX23" s="59"/>
      <c r="AY23" s="40"/>
      <c r="AZ23" s="40"/>
      <c r="BA23" s="59"/>
      <c r="BB23" s="59"/>
      <c r="BC23" s="59"/>
      <c r="BD23" s="59"/>
      <c r="BE23" s="59"/>
      <c r="BF23" s="40"/>
      <c r="BG23" s="40"/>
      <c r="BH23" s="59"/>
      <c r="BI23" s="59"/>
      <c r="BJ23" s="59"/>
      <c r="BK23" s="59"/>
      <c r="BL23" s="59"/>
      <c r="BM23" s="6"/>
      <c r="BN23" s="40"/>
      <c r="BO23" s="40"/>
      <c r="BP23" s="59"/>
      <c r="BQ23" s="59"/>
      <c r="BR23" s="59"/>
      <c r="BS23" s="59"/>
      <c r="BT23" s="79"/>
      <c r="BU23" s="79"/>
      <c r="BV23" s="79"/>
      <c r="BW23" s="79"/>
      <c r="BX23" s="79"/>
      <c r="BY23" s="79"/>
      <c r="BZ23" s="79"/>
      <c r="CA23" s="79"/>
      <c r="CB23" s="40"/>
      <c r="CC23" s="40"/>
      <c r="CD23" s="6"/>
      <c r="CE23" s="59"/>
      <c r="CF23" s="59"/>
      <c r="CG23" s="59"/>
      <c r="CH23" s="59"/>
      <c r="CI23" s="59"/>
      <c r="CJ23" s="40"/>
      <c r="CK23" s="40"/>
      <c r="CL23" s="59"/>
      <c r="CM23" s="59"/>
      <c r="CN23" s="59"/>
      <c r="CO23" s="59"/>
      <c r="CP23" s="59"/>
      <c r="CQ23" s="40"/>
      <c r="CR23" s="40"/>
      <c r="CS23" s="59"/>
      <c r="CT23" s="59"/>
      <c r="CU23" s="59"/>
      <c r="CV23" s="59"/>
      <c r="CW23" s="59"/>
      <c r="CX23" s="40"/>
      <c r="CY23" s="40"/>
      <c r="CZ23" s="6"/>
      <c r="DA23" s="59"/>
      <c r="DB23" s="59"/>
      <c r="DC23" s="59"/>
      <c r="DD23" s="59"/>
      <c r="DE23" s="59"/>
      <c r="DF23" s="40"/>
      <c r="DG23" s="40"/>
      <c r="DH23" s="59"/>
      <c r="DI23" s="59"/>
      <c r="DJ23" s="59"/>
      <c r="DK23" s="59"/>
      <c r="DL23" s="59"/>
      <c r="DM23" s="40"/>
      <c r="DN23" s="40"/>
      <c r="DT23" s="40"/>
      <c r="DU23" s="40"/>
      <c r="DV23" s="6"/>
      <c r="DY23" s="59"/>
      <c r="DZ23" s="59"/>
      <c r="EA23" s="59"/>
      <c r="EB23" s="40"/>
      <c r="EC23" s="40"/>
      <c r="ED23" s="6"/>
      <c r="EE23" s="59"/>
      <c r="EF23" s="59"/>
      <c r="EG23" s="59"/>
      <c r="EH23" s="59"/>
      <c r="EI23" s="59"/>
      <c r="EJ23" s="40"/>
      <c r="EK23" s="40"/>
      <c r="EL23" s="59"/>
      <c r="EM23" s="59"/>
      <c r="EQ23" s="40"/>
      <c r="ER23" s="40"/>
      <c r="ES23" s="6"/>
    </row>
    <row r="24" spans="1:149" s="46" customFormat="1" ht="14.25" customHeight="1">
      <c r="A24" s="6"/>
      <c r="B24" s="53"/>
      <c r="C24" s="59"/>
      <c r="D24" s="59"/>
      <c r="E24" s="59"/>
      <c r="F24" s="59"/>
      <c r="G24" s="40"/>
      <c r="H24" s="40"/>
      <c r="I24" s="53"/>
      <c r="J24" s="59"/>
      <c r="K24" s="59"/>
      <c r="L24" s="59"/>
      <c r="M24" s="53"/>
      <c r="N24" s="40"/>
      <c r="O24" s="40"/>
      <c r="P24" s="59"/>
      <c r="Q24" s="59"/>
      <c r="R24" s="53"/>
      <c r="S24" s="53"/>
      <c r="T24" s="53"/>
      <c r="U24" s="40"/>
      <c r="V24" s="40"/>
      <c r="W24" s="6"/>
      <c r="X24" s="68"/>
      <c r="Y24" s="68"/>
      <c r="Z24" s="68"/>
      <c r="AA24" s="68"/>
      <c r="AB24" s="68"/>
      <c r="AC24" s="40"/>
      <c r="AD24" s="40"/>
      <c r="AE24" s="59"/>
      <c r="AF24" s="59"/>
      <c r="AG24" s="59"/>
      <c r="AH24" s="59"/>
      <c r="AI24" s="59"/>
      <c r="AJ24" s="40"/>
      <c r="AK24" s="40"/>
      <c r="AL24" s="59"/>
      <c r="AM24" s="59"/>
      <c r="AN24" s="59"/>
      <c r="AO24" s="59"/>
      <c r="AP24" s="59"/>
      <c r="AQ24" s="6"/>
      <c r="AR24" s="40"/>
      <c r="AS24" s="40"/>
      <c r="AT24" s="59"/>
      <c r="AU24" s="59"/>
      <c r="AV24" s="59"/>
      <c r="AW24" s="59"/>
      <c r="AX24" s="59"/>
      <c r="AY24" s="40"/>
      <c r="AZ24" s="40"/>
      <c r="BA24" s="59"/>
      <c r="BB24" s="59"/>
      <c r="BC24" s="59"/>
      <c r="BD24" s="59"/>
      <c r="BE24" s="59"/>
      <c r="BF24" s="40"/>
      <c r="BG24" s="40"/>
      <c r="BH24" s="59"/>
      <c r="BI24" s="59"/>
      <c r="BJ24" s="59"/>
      <c r="BK24" s="59"/>
      <c r="BL24" s="59"/>
      <c r="BM24" s="6"/>
      <c r="BN24" s="40"/>
      <c r="BO24" s="40"/>
      <c r="BP24" s="59"/>
      <c r="BQ24" s="59"/>
      <c r="BR24" s="59"/>
      <c r="BS24" s="59"/>
      <c r="BT24" s="79"/>
      <c r="BU24" s="79"/>
      <c r="BV24" s="79"/>
      <c r="BW24" s="79"/>
      <c r="BX24" s="79"/>
      <c r="BY24" s="79"/>
      <c r="BZ24" s="79"/>
      <c r="CA24" s="79"/>
      <c r="CB24" s="40"/>
      <c r="CC24" s="40"/>
      <c r="CD24" s="6"/>
      <c r="CE24" s="59"/>
      <c r="CF24" s="59"/>
      <c r="CG24" s="59"/>
      <c r="CH24" s="59"/>
      <c r="CI24" s="59"/>
      <c r="CJ24" s="40"/>
      <c r="CK24" s="40"/>
      <c r="CL24" s="59"/>
      <c r="CM24" s="59"/>
      <c r="CN24" s="59"/>
      <c r="CO24" s="59"/>
      <c r="CP24" s="59"/>
      <c r="CQ24" s="40"/>
      <c r="CR24" s="40"/>
      <c r="CS24" s="59"/>
      <c r="CT24" s="59"/>
      <c r="CU24" s="59"/>
      <c r="CV24" s="59"/>
      <c r="CW24" s="59"/>
      <c r="CX24" s="40"/>
      <c r="CY24" s="40"/>
      <c r="CZ24" s="6"/>
      <c r="DA24" s="59"/>
      <c r="DB24" s="59"/>
      <c r="DC24" s="59"/>
      <c r="DD24" s="59"/>
      <c r="DE24" s="59"/>
      <c r="DF24" s="40"/>
      <c r="DG24" s="40"/>
      <c r="DH24" s="59"/>
      <c r="DI24" s="59"/>
      <c r="DJ24" s="59"/>
      <c r="DK24" s="59"/>
      <c r="DL24" s="59"/>
      <c r="DM24" s="40"/>
      <c r="DN24" s="40"/>
      <c r="DT24" s="40"/>
      <c r="DU24" s="40"/>
      <c r="DV24" s="6"/>
      <c r="DY24" s="59"/>
      <c r="DZ24" s="59"/>
      <c r="EA24" s="59"/>
      <c r="EB24" s="40"/>
      <c r="EC24" s="40"/>
      <c r="ED24" s="6"/>
      <c r="EE24" s="59"/>
      <c r="EF24" s="59"/>
      <c r="EG24" s="59"/>
      <c r="EH24" s="59"/>
      <c r="EI24" s="59"/>
      <c r="EJ24" s="40"/>
      <c r="EK24" s="40"/>
      <c r="EL24" s="59"/>
      <c r="EM24" s="59"/>
      <c r="EQ24" s="40"/>
      <c r="ER24" s="40"/>
      <c r="ES24" s="6"/>
    </row>
    <row r="25" spans="1:149" s="46" customFormat="1" ht="14.25" customHeight="1">
      <c r="A25" s="6"/>
      <c r="B25" s="53"/>
      <c r="C25" s="59"/>
      <c r="D25" s="59"/>
      <c r="E25" s="59"/>
      <c r="F25" s="59"/>
      <c r="G25" s="40"/>
      <c r="H25" s="40"/>
      <c r="I25" s="53"/>
      <c r="J25" s="59"/>
      <c r="K25" s="59"/>
      <c r="L25" s="59"/>
      <c r="M25" s="53"/>
      <c r="N25" s="40"/>
      <c r="O25" s="40"/>
      <c r="P25" s="59"/>
      <c r="Q25" s="59"/>
      <c r="R25" s="53"/>
      <c r="S25" s="53"/>
      <c r="T25" s="53"/>
      <c r="U25" s="40"/>
      <c r="V25" s="40"/>
      <c r="W25" s="6"/>
      <c r="X25" s="68"/>
      <c r="Y25" s="68"/>
      <c r="Z25" s="68"/>
      <c r="AA25" s="68"/>
      <c r="AB25" s="68"/>
      <c r="AC25" s="40"/>
      <c r="AD25" s="40"/>
      <c r="AE25" s="59"/>
      <c r="AF25" s="59"/>
      <c r="AG25" s="59"/>
      <c r="AH25" s="59"/>
      <c r="AI25" s="59"/>
      <c r="AJ25" s="40"/>
      <c r="AK25" s="40"/>
      <c r="AL25" s="59"/>
      <c r="AM25" s="59"/>
      <c r="AN25" s="59"/>
      <c r="AO25" s="59"/>
      <c r="AP25" s="59"/>
      <c r="AQ25" s="6"/>
      <c r="AR25" s="40"/>
      <c r="AS25" s="40"/>
      <c r="AT25" s="59"/>
      <c r="AU25" s="59"/>
      <c r="AV25" s="59"/>
      <c r="AW25" s="59"/>
      <c r="AX25" s="59"/>
      <c r="AY25" s="40"/>
      <c r="AZ25" s="40"/>
      <c r="BA25" s="59"/>
      <c r="BB25" s="59"/>
      <c r="BC25" s="59"/>
      <c r="BD25" s="59"/>
      <c r="BE25" s="59"/>
      <c r="BF25" s="40"/>
      <c r="BG25" s="40"/>
      <c r="BH25" s="59"/>
      <c r="BI25" s="59"/>
      <c r="BJ25" s="59"/>
      <c r="BK25" s="59"/>
      <c r="BL25" s="59"/>
      <c r="BM25" s="6"/>
      <c r="BN25" s="40"/>
      <c r="BO25" s="40"/>
      <c r="BP25" s="59"/>
      <c r="BQ25" s="59"/>
      <c r="BR25" s="59"/>
      <c r="BS25" s="59"/>
      <c r="BT25" s="79"/>
      <c r="BU25" s="79"/>
      <c r="BV25" s="79"/>
      <c r="BW25" s="79"/>
      <c r="BX25" s="79"/>
      <c r="BY25" s="79"/>
      <c r="BZ25" s="79"/>
      <c r="CA25" s="79"/>
      <c r="CB25" s="40"/>
      <c r="CC25" s="40"/>
      <c r="CD25" s="6"/>
      <c r="CE25" s="59"/>
      <c r="CF25" s="59"/>
      <c r="CG25" s="59"/>
      <c r="CH25" s="59"/>
      <c r="CI25" s="59"/>
      <c r="CJ25" s="40"/>
      <c r="CK25" s="40"/>
      <c r="CL25" s="59"/>
      <c r="CM25" s="59"/>
      <c r="CN25" s="59"/>
      <c r="CO25" s="59"/>
      <c r="CP25" s="59"/>
      <c r="CQ25" s="40"/>
      <c r="CR25" s="40"/>
      <c r="CS25" s="59"/>
      <c r="CT25" s="59"/>
      <c r="CU25" s="59"/>
      <c r="CV25" s="59"/>
      <c r="CW25" s="59"/>
      <c r="CX25" s="40"/>
      <c r="CY25" s="40"/>
      <c r="CZ25" s="6"/>
      <c r="DA25" s="59"/>
      <c r="DB25" s="59"/>
      <c r="DC25" s="59"/>
      <c r="DD25" s="59"/>
      <c r="DE25" s="59"/>
      <c r="DF25" s="40"/>
      <c r="DG25" s="40"/>
      <c r="DH25" s="59"/>
      <c r="DI25" s="59"/>
      <c r="DJ25" s="59"/>
      <c r="DK25" s="59"/>
      <c r="DL25" s="59"/>
      <c r="DM25" s="40"/>
      <c r="DN25" s="40"/>
      <c r="DT25" s="40"/>
      <c r="DU25" s="40"/>
      <c r="DV25" s="6"/>
      <c r="DY25" s="59"/>
      <c r="DZ25" s="59"/>
      <c r="EA25" s="59"/>
      <c r="EB25" s="40"/>
      <c r="EC25" s="40"/>
      <c r="ED25" s="6"/>
      <c r="EE25" s="59"/>
      <c r="EF25" s="59"/>
      <c r="EG25" s="59"/>
      <c r="EH25" s="59"/>
      <c r="EI25" s="59"/>
      <c r="EJ25" s="40"/>
      <c r="EK25" s="40"/>
      <c r="EL25" s="59"/>
      <c r="EM25" s="59"/>
      <c r="EQ25" s="40"/>
      <c r="ER25" s="40"/>
      <c r="ES25" s="6"/>
    </row>
    <row r="26" spans="1:149" s="46" customFormat="1" ht="14.25" customHeight="1">
      <c r="A26" s="36"/>
      <c r="B26" s="53"/>
      <c r="C26" s="59"/>
      <c r="D26" s="59"/>
      <c r="E26" s="59"/>
      <c r="F26" s="59"/>
      <c r="G26" s="40"/>
      <c r="H26" s="40"/>
      <c r="I26" s="53"/>
      <c r="J26" s="59"/>
      <c r="K26" s="59"/>
      <c r="L26" s="59"/>
      <c r="M26" s="53"/>
      <c r="N26" s="40"/>
      <c r="O26" s="40"/>
      <c r="P26" s="59"/>
      <c r="Q26" s="59"/>
      <c r="R26" s="53"/>
      <c r="S26" s="53"/>
      <c r="T26" s="53"/>
      <c r="U26" s="40"/>
      <c r="V26" s="40"/>
      <c r="W26" s="36"/>
      <c r="X26" s="68"/>
      <c r="Y26" s="68"/>
      <c r="Z26" s="68"/>
      <c r="AA26" s="68"/>
      <c r="AB26" s="68"/>
      <c r="AC26" s="40"/>
      <c r="AD26" s="40"/>
      <c r="AE26" s="59"/>
      <c r="AF26" s="59"/>
      <c r="AG26" s="59"/>
      <c r="AH26" s="59"/>
      <c r="AI26" s="59"/>
      <c r="AJ26" s="40"/>
      <c r="AK26" s="40"/>
      <c r="AL26" s="59"/>
      <c r="AM26" s="59"/>
      <c r="AN26" s="59"/>
      <c r="AO26" s="59"/>
      <c r="AP26" s="59"/>
      <c r="AQ26" s="36"/>
      <c r="AR26" s="40"/>
      <c r="AS26" s="40"/>
      <c r="AT26" s="59"/>
      <c r="AU26" s="59"/>
      <c r="AV26" s="59"/>
      <c r="AW26" s="59"/>
      <c r="AX26" s="59"/>
      <c r="AY26" s="40"/>
      <c r="AZ26" s="40"/>
      <c r="BA26" s="59"/>
      <c r="BB26" s="59"/>
      <c r="BC26" s="59"/>
      <c r="BD26" s="59"/>
      <c r="BE26" s="59"/>
      <c r="BF26" s="40"/>
      <c r="BG26" s="40"/>
      <c r="BH26" s="59"/>
      <c r="BI26" s="59"/>
      <c r="BJ26" s="59"/>
      <c r="BK26" s="59"/>
      <c r="BL26" s="59"/>
      <c r="BM26" s="36"/>
      <c r="BN26" s="40"/>
      <c r="BO26" s="40"/>
      <c r="BP26" s="59"/>
      <c r="BQ26" s="59"/>
      <c r="BR26" s="59"/>
      <c r="BS26" s="59"/>
      <c r="BT26" s="79"/>
      <c r="BU26" s="79"/>
      <c r="BV26" s="79"/>
      <c r="BW26" s="79"/>
      <c r="BX26" s="79"/>
      <c r="BY26" s="79"/>
      <c r="BZ26" s="79"/>
      <c r="CA26" s="79"/>
      <c r="CB26" s="40"/>
      <c r="CC26" s="40"/>
      <c r="CD26" s="36"/>
      <c r="CE26" s="59"/>
      <c r="CF26" s="59"/>
      <c r="CG26" s="59"/>
      <c r="CH26" s="59"/>
      <c r="CI26" s="59"/>
      <c r="CJ26" s="40"/>
      <c r="CK26" s="40"/>
      <c r="CL26" s="59"/>
      <c r="CM26" s="59"/>
      <c r="CN26" s="59"/>
      <c r="CO26" s="59"/>
      <c r="CP26" s="59"/>
      <c r="CQ26" s="40"/>
      <c r="CR26" s="40"/>
      <c r="CS26" s="59"/>
      <c r="CT26" s="59"/>
      <c r="CU26" s="59"/>
      <c r="CV26" s="59"/>
      <c r="CW26" s="59"/>
      <c r="CX26" s="40"/>
      <c r="CY26" s="40"/>
      <c r="CZ26" s="36"/>
      <c r="DA26" s="59"/>
      <c r="DB26" s="59"/>
      <c r="DC26" s="59"/>
      <c r="DD26" s="59"/>
      <c r="DE26" s="59"/>
      <c r="DF26" s="40"/>
      <c r="DG26" s="40"/>
      <c r="DH26" s="59"/>
      <c r="DI26" s="59"/>
      <c r="DJ26" s="59"/>
      <c r="DK26" s="59"/>
      <c r="DL26" s="59"/>
      <c r="DM26" s="40"/>
      <c r="DN26" s="40"/>
      <c r="DT26" s="40"/>
      <c r="DU26" s="40"/>
      <c r="DV26" s="36"/>
      <c r="DY26" s="59"/>
      <c r="DZ26" s="59"/>
      <c r="EA26" s="59"/>
      <c r="EB26" s="40"/>
      <c r="EC26" s="40"/>
      <c r="ED26" s="36"/>
      <c r="EE26" s="59"/>
      <c r="EF26" s="59"/>
      <c r="EG26" s="59"/>
      <c r="EH26" s="59"/>
      <c r="EI26" s="59"/>
      <c r="EJ26" s="40"/>
      <c r="EK26" s="40"/>
      <c r="EL26" s="59"/>
      <c r="EM26" s="59"/>
      <c r="EQ26" s="40"/>
      <c r="ER26" s="40"/>
      <c r="ES26" s="36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GVWFL BOCES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</cp:lastModifiedBy>
  <cp:lastPrinted>2007-06-21T14:23:39Z</cp:lastPrinted>
  <dcterms:created xsi:type="dcterms:W3CDTF">2003-02-28T14:59:08Z</dcterms:created>
  <dcterms:modified xsi:type="dcterms:W3CDTF">2007-06-22T13:09:57Z</dcterms:modified>
  <cp:category/>
  <cp:version/>
  <cp:contentType/>
  <cp:contentStatus/>
</cp:coreProperties>
</file>