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65461" windowWidth="8040" windowHeight="9600" tabRatio="716" activeTab="1"/>
  </bookViews>
  <sheets>
    <sheet name="Grades - 1st Term" sheetId="1" r:id="rId1"/>
    <sheet name="Grades - 2nd Term" sheetId="2" r:id="rId2"/>
    <sheet name="Grades - 3rd Term" sheetId="3" r:id="rId3"/>
    <sheet name="Semester Grades" sheetId="4" r:id="rId4"/>
    <sheet name="Attendence" sheetId="5" r:id="rId5"/>
  </sheets>
  <definedNames>
    <definedName name="_xlnm.Print_Area" localSheetId="0">'Grades - 1st Term'!$A$2:$AK$40</definedName>
  </definedNames>
  <calcPr fullCalcOnLoad="1"/>
</workbook>
</file>

<file path=xl/sharedStrings.xml><?xml version="1.0" encoding="utf-8"?>
<sst xmlns="http://schemas.openxmlformats.org/spreadsheetml/2006/main" count="428" uniqueCount="128">
  <si>
    <t>Grade:</t>
  </si>
  <si>
    <t>Student #</t>
  </si>
  <si>
    <t>O7450</t>
  </si>
  <si>
    <t>Book #</t>
  </si>
  <si>
    <t>X</t>
  </si>
  <si>
    <t>Lab Credits</t>
  </si>
  <si>
    <t>Mr. Thomas</t>
  </si>
  <si>
    <t>Total:</t>
  </si>
  <si>
    <t xml:space="preserve">Total Possible = </t>
  </si>
  <si>
    <t>Extra Credit</t>
  </si>
  <si>
    <t>Term 1</t>
  </si>
  <si>
    <t>Term 2</t>
  </si>
  <si>
    <t>Term 3</t>
  </si>
  <si>
    <t>Perf. Test</t>
  </si>
  <si>
    <t>Written Test</t>
  </si>
  <si>
    <t>Overall Grade:</t>
  </si>
  <si>
    <t>Final Exam</t>
  </si>
  <si>
    <t>Needed Regents Final Grade to Pass Course w/ a 65</t>
  </si>
  <si>
    <t xml:space="preserve"> Regents Final</t>
  </si>
  <si>
    <t>Textbook #:</t>
  </si>
  <si>
    <t>Date:</t>
  </si>
  <si>
    <t>Fall 2006 Student Grades - 1st Term</t>
  </si>
  <si>
    <t>Erica Bell</t>
  </si>
  <si>
    <t>O6709</t>
  </si>
  <si>
    <t>Kristin Clark</t>
  </si>
  <si>
    <t>April Daly</t>
  </si>
  <si>
    <t>Victoria Gorton</t>
  </si>
  <si>
    <t>O8120</t>
  </si>
  <si>
    <t>Linda Gross</t>
  </si>
  <si>
    <t>O8503</t>
  </si>
  <si>
    <t>Allen Hoeffner</t>
  </si>
  <si>
    <t>O9308</t>
  </si>
  <si>
    <t>Scott Howell</t>
  </si>
  <si>
    <t>Racheal Hughes</t>
  </si>
  <si>
    <t>Colleen Lanning</t>
  </si>
  <si>
    <t>Myles Leddick</t>
  </si>
  <si>
    <t>O7598</t>
  </si>
  <si>
    <t>Kipp Patt</t>
  </si>
  <si>
    <t>O8340</t>
  </si>
  <si>
    <t>Michelle Scott</t>
  </si>
  <si>
    <t>O7797</t>
  </si>
  <si>
    <t>Janet True</t>
  </si>
  <si>
    <t>O7288</t>
  </si>
  <si>
    <t>home schooled</t>
  </si>
  <si>
    <t>Greg Wild</t>
  </si>
  <si>
    <t>Parent Forms</t>
  </si>
  <si>
    <t>HW - WS #8</t>
  </si>
  <si>
    <t>Density in Layers Lab</t>
  </si>
  <si>
    <t>Percent Dev Quiz</t>
  </si>
  <si>
    <t>AB</t>
  </si>
  <si>
    <t>Gens &amp; Mins MWS</t>
  </si>
  <si>
    <t>Splendid Stones MWS</t>
  </si>
  <si>
    <t>Class 4AB Final Grades</t>
  </si>
  <si>
    <t>Mineral Properties Lab</t>
  </si>
  <si>
    <t>Min Treasure Hunt Lab</t>
  </si>
  <si>
    <t>TE</t>
  </si>
  <si>
    <t>Rock ID Quiz</t>
  </si>
  <si>
    <t>Rock ID Exercize</t>
  </si>
  <si>
    <t>Measurement Activity</t>
  </si>
  <si>
    <t>Classifying Rocks Lab</t>
  </si>
  <si>
    <t>Classwork</t>
  </si>
  <si>
    <t>Pop Quiz</t>
  </si>
  <si>
    <t>Rocks/Mins Exam</t>
  </si>
  <si>
    <t>HW #1</t>
  </si>
  <si>
    <t>TU</t>
  </si>
  <si>
    <t>Test Corrections</t>
  </si>
  <si>
    <t xml:space="preserve"> </t>
  </si>
  <si>
    <t>Hallway Passes</t>
  </si>
  <si>
    <t>I</t>
  </si>
  <si>
    <t>Streams &amp; Rivers Lab</t>
  </si>
  <si>
    <t>O6417</t>
  </si>
  <si>
    <t>Brad Bowman</t>
  </si>
  <si>
    <t>N/A</t>
  </si>
  <si>
    <t>II</t>
  </si>
  <si>
    <t>Alex</t>
  </si>
  <si>
    <t>Glacial Till Lab</t>
  </si>
  <si>
    <t>Stream Table Lab</t>
  </si>
  <si>
    <t>Glacial Rebound Lab</t>
  </si>
  <si>
    <t>Wx'ing vs. Rock Type Lab</t>
  </si>
  <si>
    <t>Stream Erosion Mov Notes</t>
  </si>
  <si>
    <t>Parental Permission Form</t>
  </si>
  <si>
    <t>Weathering &amp; Erosion Exam</t>
  </si>
  <si>
    <t>Our Dynamic Earth MWS</t>
  </si>
  <si>
    <t>Wx'ing &amp; Erosion Vocab CW</t>
  </si>
  <si>
    <t>Pizza Party</t>
  </si>
  <si>
    <t>PD-3</t>
  </si>
  <si>
    <t>PD-2.5</t>
  </si>
  <si>
    <t>ISD</t>
  </si>
  <si>
    <t>Diamond Head, HI</t>
  </si>
  <si>
    <t>Mt. Everest</t>
  </si>
  <si>
    <t>Cleveland, Alaska</t>
  </si>
  <si>
    <t>Kilauea, HI</t>
  </si>
  <si>
    <t>Kanaga</t>
  </si>
  <si>
    <t>Akutan, Alaska</t>
  </si>
  <si>
    <t>Mt. Jefferson</t>
  </si>
  <si>
    <t>Mt. St. Helens</t>
  </si>
  <si>
    <t>Augustine, Cook Inlet</t>
  </si>
  <si>
    <t>Copaheu</t>
  </si>
  <si>
    <t>Mt. Hood</t>
  </si>
  <si>
    <t>Plate Tec ESRT CW</t>
  </si>
  <si>
    <t>Rev. Quiz</t>
  </si>
  <si>
    <t>Miracle Planet MWS</t>
  </si>
  <si>
    <t>Pompei</t>
  </si>
  <si>
    <t>Locating EQ Epicenters Lab</t>
  </si>
  <si>
    <t>Mag Pol Rev. Lab</t>
  </si>
  <si>
    <t>P&amp;S Wave WS</t>
  </si>
  <si>
    <t>Igneous Int. WS</t>
  </si>
  <si>
    <t>Volcano Project</t>
  </si>
  <si>
    <t>P.T. WS</t>
  </si>
  <si>
    <t>Virtual EQ Lab</t>
  </si>
  <si>
    <t>EQ Mapping Lab</t>
  </si>
  <si>
    <t>N</t>
  </si>
  <si>
    <t>O</t>
  </si>
  <si>
    <t>S</t>
  </si>
  <si>
    <t>C</t>
  </si>
  <si>
    <t>H</t>
  </si>
  <si>
    <t>L</t>
  </si>
  <si>
    <t>M</t>
  </si>
  <si>
    <t>K</t>
  </si>
  <si>
    <t>D</t>
  </si>
  <si>
    <t>A</t>
  </si>
  <si>
    <t>Y</t>
  </si>
  <si>
    <t>BIG Contour Map Lab</t>
  </si>
  <si>
    <t>[250]</t>
  </si>
  <si>
    <t>F</t>
  </si>
  <si>
    <t>E</t>
  </si>
  <si>
    <t>R</t>
  </si>
  <si>
    <t>Final Grade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</si>
</sst>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40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0"/>
    </font>
    <font>
      <sz val="10"/>
      <color indexed="22"/>
      <name val="Arial"/>
      <family val="0"/>
    </font>
    <font>
      <b/>
      <sz val="10"/>
      <color indexed="11"/>
      <name val="Arial"/>
      <family val="2"/>
    </font>
    <font>
      <b/>
      <sz val="10"/>
      <color indexed="15"/>
      <name val="Arial"/>
      <family val="2"/>
    </font>
    <font>
      <b/>
      <sz val="10"/>
      <color indexed="22"/>
      <name val="Arial"/>
      <family val="2"/>
    </font>
    <font>
      <sz val="8"/>
      <name val="Arial"/>
      <family val="0"/>
    </font>
    <font>
      <b/>
      <u val="single"/>
      <sz val="16"/>
      <name val="Arial"/>
      <family val="2"/>
    </font>
    <font>
      <sz val="10"/>
      <color indexed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>
        <color indexed="62"/>
      </left>
      <right style="thin">
        <color indexed="62"/>
      </right>
      <top style="thick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8" borderId="0" xfId="0" applyFont="1" applyFill="1" applyAlignment="1">
      <alignment horizontal="center"/>
    </xf>
    <xf numFmtId="0" fontId="5" fillId="0" borderId="0" xfId="0" applyFont="1" applyFill="1" applyAlignment="1">
      <alignment horizontal="left" textRotation="60"/>
    </xf>
    <xf numFmtId="0" fontId="0" fillId="9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10" borderId="2" xfId="0" applyFont="1" applyFill="1" applyBorder="1" applyAlignment="1">
      <alignment horizontal="center"/>
    </xf>
    <xf numFmtId="164" fontId="6" fillId="10" borderId="2" xfId="0" applyNumberFormat="1" applyFont="1" applyFill="1" applyBorder="1" applyAlignment="1">
      <alignment horizontal="center"/>
    </xf>
    <xf numFmtId="164" fontId="7" fillId="11" borderId="2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9" fillId="10" borderId="2" xfId="0" applyNumberFormat="1" applyFont="1" applyFill="1" applyBorder="1" applyAlignment="1">
      <alignment horizontal="center"/>
    </xf>
    <xf numFmtId="0" fontId="11" fillId="12" borderId="0" xfId="0" applyFont="1" applyFill="1" applyAlignment="1">
      <alignment horizontal="left" textRotation="60"/>
    </xf>
    <xf numFmtId="0" fontId="11" fillId="12" borderId="0" xfId="0" applyFont="1" applyFill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7" borderId="0" xfId="0" applyFill="1" applyAlignment="1">
      <alignment horizontal="center"/>
    </xf>
    <xf numFmtId="0" fontId="12" fillId="7" borderId="4" xfId="0" applyFont="1" applyFill="1" applyBorder="1" applyAlignment="1">
      <alignment horizontal="center"/>
    </xf>
    <xf numFmtId="1" fontId="12" fillId="7" borderId="4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16" fontId="0" fillId="10" borderId="10" xfId="0" applyNumberFormat="1" applyFill="1" applyBorder="1" applyAlignment="1">
      <alignment horizontal="center"/>
    </xf>
    <xf numFmtId="0" fontId="0" fillId="10" borderId="0" xfId="0" applyFill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15" fillId="10" borderId="3" xfId="0" applyNumberFormat="1" applyFont="1" applyFill="1" applyBorder="1" applyAlignment="1">
      <alignment horizontal="center"/>
    </xf>
    <xf numFmtId="0" fontId="6" fillId="10" borderId="0" xfId="0" applyFont="1" applyFill="1" applyAlignment="1">
      <alignment horizontal="right" wrapText="1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" fontId="0" fillId="8" borderId="10" xfId="0" applyNumberForma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5" fillId="9" borderId="0" xfId="0" applyFont="1" applyFill="1" applyAlignment="1">
      <alignment horizontal="left" textRotation="60"/>
    </xf>
    <xf numFmtId="16" fontId="4" fillId="9" borderId="0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4" fillId="12" borderId="0" xfId="0" applyFont="1" applyFill="1" applyAlignment="1">
      <alignment horizontal="left" textRotation="60"/>
    </xf>
    <xf numFmtId="16" fontId="14" fillId="12" borderId="0" xfId="0" applyNumberFormat="1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8" fillId="12" borderId="0" xfId="0" applyFont="1" applyFill="1" applyAlignment="1">
      <alignment horizontal="center"/>
    </xf>
    <xf numFmtId="0" fontId="14" fillId="12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64" fontId="6" fillId="10" borderId="0" xfId="0" applyNumberFormat="1" applyFont="1" applyFill="1" applyBorder="1" applyAlignment="1">
      <alignment horizontal="center"/>
    </xf>
    <xf numFmtId="164" fontId="9" fillId="1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" fontId="6" fillId="7" borderId="10" xfId="0" applyNumberFormat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164" fontId="21" fillId="10" borderId="2" xfId="0" applyNumberFormat="1" applyFont="1" applyFill="1" applyBorder="1" applyAlignment="1">
      <alignment horizontal="center"/>
    </xf>
    <xf numFmtId="16" fontId="7" fillId="7" borderId="10" xfId="0" applyNumberFormat="1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 textRotation="75"/>
    </xf>
    <xf numFmtId="0" fontId="0" fillId="0" borderId="0" xfId="0" applyAlignment="1">
      <alignment horizontal="center"/>
    </xf>
    <xf numFmtId="0" fontId="10" fillId="7" borderId="0" xfId="0" applyFont="1" applyFill="1" applyAlignment="1">
      <alignment horizontal="center" textRotation="75" wrapText="1"/>
    </xf>
    <xf numFmtId="0" fontId="0" fillId="0" borderId="0" xfId="0" applyFont="1" applyAlignment="1">
      <alignment horizontal="center" wrapText="1"/>
    </xf>
    <xf numFmtId="0" fontId="14" fillId="1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textRotation="75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 textRotation="75"/>
    </xf>
    <xf numFmtId="0" fontId="0" fillId="10" borderId="6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/>
    </xf>
    <xf numFmtId="1" fontId="0" fillId="10" borderId="3" xfId="0" applyNumberFormat="1" applyFont="1" applyFill="1" applyBorder="1" applyAlignment="1">
      <alignment horizontal="center"/>
    </xf>
    <xf numFmtId="1" fontId="5" fillId="10" borderId="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textRotation="75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 textRotation="75"/>
    </xf>
    <xf numFmtId="0" fontId="0" fillId="10" borderId="14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1" fontId="0" fillId="10" borderId="16" xfId="0" applyNumberFormat="1" applyFont="1" applyFill="1" applyBorder="1" applyAlignment="1">
      <alignment horizontal="center"/>
    </xf>
    <xf numFmtId="1" fontId="5" fillId="10" borderId="16" xfId="0" applyNumberFormat="1" applyFont="1" applyFill="1" applyBorder="1" applyAlignment="1">
      <alignment horizontal="center"/>
    </xf>
    <xf numFmtId="1" fontId="0" fillId="10" borderId="17" xfId="0" applyNumberFormat="1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 textRotation="75"/>
    </xf>
    <xf numFmtId="0" fontId="7" fillId="10" borderId="18" xfId="0" applyFont="1" applyFill="1" applyBorder="1" applyAlignment="1">
      <alignment horizontal="center"/>
    </xf>
    <xf numFmtId="1" fontId="7" fillId="10" borderId="18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textRotation="75"/>
    </xf>
    <xf numFmtId="0" fontId="10" fillId="0" borderId="0" xfId="0" applyFont="1" applyFill="1" applyAlignment="1">
      <alignment horizontal="center" textRotation="75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150</xdr:col>
      <xdr:colOff>95250</xdr:colOff>
      <xdr:row>3</xdr:row>
      <xdr:rowOff>38100</xdr:rowOff>
    </xdr:from>
    <xdr:to>
      <xdr:col>153</xdr:col>
      <xdr:colOff>552450</xdr:colOff>
      <xdr:row>17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2732900" y="571500"/>
          <a:ext cx="2286000" cy="26193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Regents Week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"/>
  <sheetViews>
    <sheetView workbookViewId="0" topLeftCell="A11">
      <selection activeCell="B11" sqref="B1:B16384"/>
    </sheetView>
  </sheetViews>
  <sheetFormatPr defaultColWidth="9.140625" defaultRowHeight="12.75"/>
  <cols>
    <col min="1" max="1" width="10.28125" style="3" customWidth="1"/>
    <col min="2" max="2" width="12.00390625" style="3" hidden="1" customWidth="1"/>
    <col min="3" max="3" width="2.8515625" style="3" hidden="1" customWidth="1"/>
    <col min="4" max="4" width="6.140625" style="3" customWidth="1"/>
    <col min="5" max="6" width="7.140625" style="3" customWidth="1"/>
    <col min="7" max="11" width="7.140625" style="25" customWidth="1"/>
    <col min="12" max="14" width="7.140625" style="3" customWidth="1"/>
    <col min="15" max="15" width="7.28125" style="3" customWidth="1"/>
    <col min="16" max="16" width="9.140625" style="3" customWidth="1"/>
    <col min="17" max="17" width="6.57421875" style="3" customWidth="1"/>
    <col min="18" max="19" width="9.140625" style="3" customWidth="1"/>
    <col min="20" max="20" width="10.421875" style="3" customWidth="1"/>
    <col min="21" max="21" width="11.28125" style="4" customWidth="1"/>
    <col min="22" max="22" width="8.57421875" style="4" customWidth="1"/>
    <col min="23" max="23" width="6.28125" style="11" customWidth="1"/>
    <col min="24" max="24" width="12.8515625" style="3" customWidth="1"/>
    <col min="25" max="25" width="17.421875" style="20" customWidth="1"/>
    <col min="26" max="26" width="6.7109375" style="26" customWidth="1"/>
    <col min="27" max="27" width="1.421875" style="0" customWidth="1"/>
    <col min="28" max="33" width="5.7109375" style="4" customWidth="1"/>
    <col min="34" max="34" width="15.00390625" style="4" customWidth="1"/>
    <col min="35" max="35" width="5.7109375" style="4" customWidth="1"/>
    <col min="36" max="36" width="19.140625" style="4" customWidth="1"/>
    <col min="37" max="61" width="9.140625" style="2" customWidth="1"/>
  </cols>
  <sheetData>
    <row r="1" spans="4:61" ht="12.75">
      <c r="D1" s="7"/>
      <c r="G1" s="109" t="s">
        <v>21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/>
      <c r="W1"/>
      <c r="X1"/>
      <c r="Y1"/>
      <c r="Z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" ht="12.75">
      <c r="A2" s="15"/>
      <c r="B2" s="4"/>
      <c r="D2" s="4"/>
      <c r="E2" s="4"/>
      <c r="F2" s="4"/>
    </row>
    <row r="3" spans="1:6" ht="12.75">
      <c r="A3" s="11" t="s">
        <v>4</v>
      </c>
      <c r="B3" s="4"/>
      <c r="D3" s="4"/>
      <c r="E3" s="4"/>
      <c r="F3" s="4"/>
    </row>
    <row r="4" spans="1:6" ht="12.75">
      <c r="A4" s="23"/>
      <c r="B4" s="4"/>
      <c r="D4" s="4"/>
      <c r="E4" s="4"/>
      <c r="F4" s="4"/>
    </row>
    <row r="5" spans="1:6" ht="12.75">
      <c r="A5" s="14"/>
      <c r="B5" s="4"/>
      <c r="D5" s="4"/>
      <c r="E5" s="4"/>
      <c r="F5" s="4"/>
    </row>
    <row r="6" spans="1:6" ht="12.75">
      <c r="A6" s="21"/>
      <c r="B6" s="4"/>
      <c r="D6" s="4"/>
      <c r="E6" s="4"/>
      <c r="F6" s="4"/>
    </row>
    <row r="7" spans="1:6" ht="12.75">
      <c r="A7" s="19"/>
      <c r="B7" s="4"/>
      <c r="D7" s="4"/>
      <c r="E7" s="4"/>
      <c r="F7" s="4"/>
    </row>
    <row r="8" spans="1:6" ht="12.75">
      <c r="A8" s="16"/>
      <c r="B8" s="4"/>
      <c r="D8" s="4"/>
      <c r="E8" s="4"/>
      <c r="F8" s="4"/>
    </row>
    <row r="9" spans="1:6" ht="12.75">
      <c r="A9" s="17"/>
      <c r="B9" s="4"/>
      <c r="D9" s="4"/>
      <c r="E9" s="4"/>
      <c r="F9" s="4"/>
    </row>
    <row r="10" spans="1:6" ht="12.75">
      <c r="A10" s="18"/>
      <c r="B10" s="4"/>
      <c r="D10" s="4"/>
      <c r="E10" s="4"/>
      <c r="F10" s="4"/>
    </row>
    <row r="11" spans="1:61" s="8" customFormat="1" ht="108" customHeight="1">
      <c r="A11" s="7"/>
      <c r="B11" s="7"/>
      <c r="C11" s="7"/>
      <c r="D11" s="22" t="s">
        <v>45</v>
      </c>
      <c r="E11" s="22" t="s">
        <v>46</v>
      </c>
      <c r="F11" s="22" t="s">
        <v>58</v>
      </c>
      <c r="G11" s="78" t="s">
        <v>47</v>
      </c>
      <c r="H11" s="22" t="s">
        <v>48</v>
      </c>
      <c r="I11" s="22" t="s">
        <v>50</v>
      </c>
      <c r="J11" s="22" t="s">
        <v>51</v>
      </c>
      <c r="K11" s="78" t="s">
        <v>53</v>
      </c>
      <c r="L11" s="78" t="s">
        <v>54</v>
      </c>
      <c r="M11" s="22" t="s">
        <v>60</v>
      </c>
      <c r="N11" s="22" t="s">
        <v>56</v>
      </c>
      <c r="O11" s="22" t="s">
        <v>57</v>
      </c>
      <c r="P11" s="78" t="s">
        <v>59</v>
      </c>
      <c r="Q11" s="22" t="s">
        <v>60</v>
      </c>
      <c r="R11" s="22" t="s">
        <v>61</v>
      </c>
      <c r="S11" s="22" t="s">
        <v>63</v>
      </c>
      <c r="T11" s="86" t="s">
        <v>62</v>
      </c>
      <c r="U11" s="22" t="s">
        <v>65</v>
      </c>
      <c r="V11" s="34" t="s">
        <v>9</v>
      </c>
      <c r="W11" s="12"/>
      <c r="X11" s="7"/>
      <c r="Y11" s="20"/>
      <c r="Z11" s="20"/>
      <c r="AB11" s="105" t="s">
        <v>10</v>
      </c>
      <c r="AC11" s="105" t="s">
        <v>11</v>
      </c>
      <c r="AD11" s="105" t="s">
        <v>12</v>
      </c>
      <c r="AE11" s="105" t="s">
        <v>13</v>
      </c>
      <c r="AF11" s="105" t="s">
        <v>14</v>
      </c>
      <c r="AG11" s="105" t="s">
        <v>18</v>
      </c>
      <c r="AH11" s="107" t="s">
        <v>17</v>
      </c>
      <c r="AI11" s="105" t="s">
        <v>16</v>
      </c>
      <c r="AJ11" s="105" t="s">
        <v>15</v>
      </c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</row>
    <row r="12" spans="1:61" s="8" customFormat="1" ht="12.75">
      <c r="A12" s="6"/>
      <c r="B12" s="6"/>
      <c r="C12" s="6"/>
      <c r="D12" s="57">
        <v>38969</v>
      </c>
      <c r="E12" s="57">
        <v>38969</v>
      </c>
      <c r="F12" s="57">
        <v>38975</v>
      </c>
      <c r="G12" s="79">
        <v>38975</v>
      </c>
      <c r="H12" s="57">
        <v>38975</v>
      </c>
      <c r="I12" s="57">
        <v>38975</v>
      </c>
      <c r="J12" s="57">
        <v>38978</v>
      </c>
      <c r="K12" s="79">
        <v>38982</v>
      </c>
      <c r="L12" s="79">
        <v>38982</v>
      </c>
      <c r="M12" s="57">
        <v>38985</v>
      </c>
      <c r="N12" s="57">
        <v>38987</v>
      </c>
      <c r="O12" s="57">
        <v>38987</v>
      </c>
      <c r="P12" s="79">
        <v>38988</v>
      </c>
      <c r="Q12" s="57">
        <v>38993</v>
      </c>
      <c r="R12" s="57">
        <v>38994</v>
      </c>
      <c r="S12" s="57">
        <v>38994</v>
      </c>
      <c r="T12" s="87">
        <v>38996</v>
      </c>
      <c r="U12" s="57">
        <v>39001</v>
      </c>
      <c r="V12" s="35"/>
      <c r="W12" s="5" t="s">
        <v>0</v>
      </c>
      <c r="X12" s="6"/>
      <c r="Y12" s="20" t="s">
        <v>5</v>
      </c>
      <c r="Z12" s="20"/>
      <c r="AB12" s="106"/>
      <c r="AC12" s="106"/>
      <c r="AD12" s="106"/>
      <c r="AE12" s="106"/>
      <c r="AF12" s="106"/>
      <c r="AG12" s="106"/>
      <c r="AH12" s="108"/>
      <c r="AI12" s="106"/>
      <c r="AJ12" s="106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</row>
    <row r="13" spans="1:61" s="8" customFormat="1" ht="12.75" customHeight="1" thickBot="1">
      <c r="A13" s="9" t="s">
        <v>1</v>
      </c>
      <c r="B13" s="9" t="s">
        <v>3</v>
      </c>
      <c r="C13" s="9" t="s">
        <v>19</v>
      </c>
      <c r="D13" s="10">
        <v>25</v>
      </c>
      <c r="E13" s="10">
        <v>10</v>
      </c>
      <c r="F13" s="10">
        <v>25</v>
      </c>
      <c r="G13" s="80">
        <v>150</v>
      </c>
      <c r="H13" s="10">
        <v>20</v>
      </c>
      <c r="I13" s="10">
        <v>25</v>
      </c>
      <c r="J13" s="10">
        <v>20</v>
      </c>
      <c r="K13" s="80">
        <v>100</v>
      </c>
      <c r="L13" s="80">
        <v>100</v>
      </c>
      <c r="M13" s="10">
        <v>30</v>
      </c>
      <c r="N13" s="10">
        <v>20</v>
      </c>
      <c r="O13" s="10">
        <v>40</v>
      </c>
      <c r="P13" s="80">
        <v>50</v>
      </c>
      <c r="Q13" s="10">
        <v>30</v>
      </c>
      <c r="R13" s="10">
        <v>25</v>
      </c>
      <c r="S13" s="10">
        <v>24</v>
      </c>
      <c r="T13" s="88">
        <v>150</v>
      </c>
      <c r="U13" s="10"/>
      <c r="V13" s="36"/>
      <c r="W13" s="13">
        <f>SUM(D13:V13)</f>
        <v>844</v>
      </c>
      <c r="X13" s="9" t="s">
        <v>1</v>
      </c>
      <c r="Y13" s="27" t="s">
        <v>6</v>
      </c>
      <c r="Z13" s="27" t="s">
        <v>7</v>
      </c>
      <c r="AB13" s="106"/>
      <c r="AC13" s="106"/>
      <c r="AD13" s="106"/>
      <c r="AE13" s="106"/>
      <c r="AF13" s="106"/>
      <c r="AG13" s="106"/>
      <c r="AH13" s="108"/>
      <c r="AI13" s="106"/>
      <c r="AJ13" s="106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</row>
    <row r="14" spans="1:36" ht="13.5" hidden="1" thickTop="1">
      <c r="A14" s="3" t="s">
        <v>2</v>
      </c>
      <c r="B14" s="3">
        <v>29296</v>
      </c>
      <c r="E14" s="30">
        <v>0</v>
      </c>
      <c r="F14" s="31"/>
      <c r="G14" s="32"/>
      <c r="H14" s="32"/>
      <c r="I14" s="32"/>
      <c r="J14" s="32"/>
      <c r="K14" s="32"/>
      <c r="L14" s="31"/>
      <c r="M14" s="83"/>
      <c r="N14" s="31"/>
      <c r="T14" s="89"/>
      <c r="V14" s="37"/>
      <c r="W14" s="24">
        <f>((SUM(R14:V14))/(W13-0))*100</f>
        <v>0</v>
      </c>
      <c r="X14" s="3" t="s">
        <v>2</v>
      </c>
      <c r="Y14" s="28">
        <v>0</v>
      </c>
      <c r="Z14" s="29">
        <f aca="true" t="shared" si="0" ref="Z14:Z28">SUM(Y14:Y14)</f>
        <v>0</v>
      </c>
      <c r="AB14" s="39"/>
      <c r="AC14" s="39"/>
      <c r="AD14" s="39"/>
      <c r="AE14" s="39"/>
      <c r="AF14" s="39"/>
      <c r="AG14" s="39"/>
      <c r="AH14" s="39"/>
      <c r="AI14" s="39"/>
      <c r="AJ14" s="39"/>
    </row>
    <row r="15" spans="1:36" ht="15" customHeight="1" thickTop="1">
      <c r="A15" s="7">
        <v>11346</v>
      </c>
      <c r="B15" s="7"/>
      <c r="C15" s="7"/>
      <c r="D15" s="7">
        <v>25</v>
      </c>
      <c r="E15" s="7">
        <v>8</v>
      </c>
      <c r="F15" s="7">
        <v>25</v>
      </c>
      <c r="G15" s="75">
        <v>119</v>
      </c>
      <c r="H15" s="7">
        <v>13</v>
      </c>
      <c r="I15" s="7">
        <v>25</v>
      </c>
      <c r="J15" s="7">
        <v>19</v>
      </c>
      <c r="K15" s="81">
        <v>47</v>
      </c>
      <c r="L15" s="81">
        <v>45</v>
      </c>
      <c r="M15" s="7">
        <v>30</v>
      </c>
      <c r="N15" s="74" t="s">
        <v>49</v>
      </c>
      <c r="O15" s="74" t="s">
        <v>49</v>
      </c>
      <c r="P15" s="81">
        <v>19</v>
      </c>
      <c r="Q15" s="7">
        <v>13</v>
      </c>
      <c r="R15" s="7">
        <v>15</v>
      </c>
      <c r="S15" s="84">
        <v>0</v>
      </c>
      <c r="T15" s="90">
        <v>46</v>
      </c>
      <c r="U15" s="7">
        <v>11</v>
      </c>
      <c r="V15" s="37"/>
      <c r="W15" s="76">
        <f>((SUM(D15:V15))/(W13-60))*100+1</f>
        <v>59.673469387755105</v>
      </c>
      <c r="X15" s="7">
        <v>11346</v>
      </c>
      <c r="Y15" s="28">
        <v>3</v>
      </c>
      <c r="Z15" s="33">
        <f t="shared" si="0"/>
        <v>3</v>
      </c>
      <c r="AB15" s="41">
        <f>W15</f>
        <v>59.673469387755105</v>
      </c>
      <c r="AC15" s="40"/>
      <c r="AD15" s="41"/>
      <c r="AE15" s="43"/>
      <c r="AF15" s="43"/>
      <c r="AG15" s="46"/>
      <c r="AH15" s="42"/>
      <c r="AI15" s="45"/>
      <c r="AJ15" s="44"/>
    </row>
    <row r="16" spans="1:36" ht="15" customHeight="1">
      <c r="A16" s="7" t="s">
        <v>23</v>
      </c>
      <c r="B16" s="7"/>
      <c r="C16" s="7"/>
      <c r="D16" s="7">
        <v>25</v>
      </c>
      <c r="E16" s="7">
        <v>10</v>
      </c>
      <c r="F16" s="7">
        <v>25</v>
      </c>
      <c r="G16" s="75">
        <v>143</v>
      </c>
      <c r="H16" s="7">
        <v>18</v>
      </c>
      <c r="I16" s="7">
        <v>25</v>
      </c>
      <c r="J16" s="7">
        <v>19</v>
      </c>
      <c r="K16" s="75">
        <v>84</v>
      </c>
      <c r="L16" s="75">
        <v>78</v>
      </c>
      <c r="M16" s="7">
        <v>30</v>
      </c>
      <c r="N16" s="7">
        <v>15</v>
      </c>
      <c r="O16" s="7">
        <v>40</v>
      </c>
      <c r="P16" s="75">
        <v>34</v>
      </c>
      <c r="Q16" s="7">
        <v>24</v>
      </c>
      <c r="R16" s="7">
        <v>10</v>
      </c>
      <c r="S16" s="7">
        <v>22</v>
      </c>
      <c r="T16" s="90">
        <v>116</v>
      </c>
      <c r="U16" s="7">
        <v>6</v>
      </c>
      <c r="V16" s="37">
        <v>4</v>
      </c>
      <c r="W16" s="24">
        <f>(((SUM(D16:V16))/(W13-0))*100)+2</f>
        <v>88.25592417061611</v>
      </c>
      <c r="X16" s="7" t="s">
        <v>23</v>
      </c>
      <c r="Y16" s="28">
        <v>8</v>
      </c>
      <c r="Z16" s="33">
        <f t="shared" si="0"/>
        <v>8</v>
      </c>
      <c r="AB16" s="41">
        <f aca="true" t="shared" si="1" ref="AB16:AB28">W16</f>
        <v>88.25592417061611</v>
      </c>
      <c r="AC16" s="40"/>
      <c r="AD16" s="41"/>
      <c r="AE16" s="43"/>
      <c r="AF16" s="43"/>
      <c r="AG16" s="46"/>
      <c r="AH16" s="42"/>
      <c r="AI16" s="45"/>
      <c r="AJ16" s="44"/>
    </row>
    <row r="17" spans="1:36" ht="15" customHeight="1">
      <c r="A17" s="7"/>
      <c r="B17" s="7"/>
      <c r="C17" s="7"/>
      <c r="D17" s="7"/>
      <c r="E17" s="7"/>
      <c r="F17" s="7"/>
      <c r="G17" s="75"/>
      <c r="H17" s="7"/>
      <c r="I17" s="7"/>
      <c r="J17" s="7"/>
      <c r="K17" s="75"/>
      <c r="L17" s="75"/>
      <c r="M17" s="7"/>
      <c r="N17" s="7"/>
      <c r="O17" s="7"/>
      <c r="P17" s="75"/>
      <c r="Q17" s="7"/>
      <c r="R17" s="7"/>
      <c r="S17" s="7"/>
      <c r="T17" s="90"/>
      <c r="U17" s="7"/>
      <c r="V17" s="37"/>
      <c r="W17" s="24"/>
      <c r="X17" s="7"/>
      <c r="Y17" s="28"/>
      <c r="Z17" s="33"/>
      <c r="AB17" s="41"/>
      <c r="AC17" s="40"/>
      <c r="AD17" s="41"/>
      <c r="AE17" s="43"/>
      <c r="AF17" s="43"/>
      <c r="AG17" s="46"/>
      <c r="AH17" s="42"/>
      <c r="AI17" s="45"/>
      <c r="AJ17" s="44"/>
    </row>
    <row r="18" spans="1:36" s="2" customFormat="1" ht="15" customHeight="1">
      <c r="A18" s="7">
        <v>11168</v>
      </c>
      <c r="B18" s="7"/>
      <c r="C18" s="7"/>
      <c r="D18" s="7">
        <v>25</v>
      </c>
      <c r="E18" s="7">
        <v>9</v>
      </c>
      <c r="F18" s="7">
        <v>25</v>
      </c>
      <c r="G18" s="75">
        <v>133</v>
      </c>
      <c r="H18" s="7">
        <v>19</v>
      </c>
      <c r="I18" s="7">
        <v>25</v>
      </c>
      <c r="J18" s="7">
        <v>19</v>
      </c>
      <c r="K18" s="81">
        <v>57</v>
      </c>
      <c r="L18" s="81">
        <v>57</v>
      </c>
      <c r="M18" s="7">
        <v>30</v>
      </c>
      <c r="N18" s="7">
        <v>13</v>
      </c>
      <c r="O18" s="7">
        <v>40</v>
      </c>
      <c r="P18" s="81">
        <v>18</v>
      </c>
      <c r="Q18" s="7">
        <v>16</v>
      </c>
      <c r="R18" s="7">
        <v>15</v>
      </c>
      <c r="S18" s="84">
        <v>0</v>
      </c>
      <c r="T18" s="90">
        <v>66</v>
      </c>
      <c r="U18" s="7"/>
      <c r="V18" s="37">
        <v>2</v>
      </c>
      <c r="W18" s="24">
        <f>((SUM(D18:V18))/(W13-0))*100</f>
        <v>67.41706161137441</v>
      </c>
      <c r="X18" s="7">
        <v>11168</v>
      </c>
      <c r="Y18" s="28">
        <v>3</v>
      </c>
      <c r="Z18" s="33">
        <f t="shared" si="0"/>
        <v>3</v>
      </c>
      <c r="AB18" s="41">
        <f t="shared" si="1"/>
        <v>67.41706161137441</v>
      </c>
      <c r="AC18" s="40"/>
      <c r="AD18" s="41"/>
      <c r="AE18" s="43"/>
      <c r="AF18" s="43"/>
      <c r="AG18" s="46"/>
      <c r="AH18" s="42"/>
      <c r="AI18" s="45"/>
      <c r="AJ18" s="44"/>
    </row>
    <row r="19" spans="1:36" s="2" customFormat="1" ht="15" customHeight="1">
      <c r="A19" s="7">
        <v>10799</v>
      </c>
      <c r="B19" s="7"/>
      <c r="C19" s="7"/>
      <c r="D19" s="7">
        <v>25</v>
      </c>
      <c r="E19" s="7">
        <v>9</v>
      </c>
      <c r="F19" s="7">
        <v>25</v>
      </c>
      <c r="G19" s="75">
        <v>115</v>
      </c>
      <c r="H19" s="74" t="s">
        <v>49</v>
      </c>
      <c r="I19" s="74" t="s">
        <v>49</v>
      </c>
      <c r="J19" s="7">
        <v>17</v>
      </c>
      <c r="K19" s="74" t="s">
        <v>49</v>
      </c>
      <c r="L19" s="74" t="s">
        <v>49</v>
      </c>
      <c r="M19" s="74" t="s">
        <v>49</v>
      </c>
      <c r="N19" s="84">
        <v>0</v>
      </c>
      <c r="O19" s="7">
        <v>40</v>
      </c>
      <c r="P19" s="82">
        <v>0</v>
      </c>
      <c r="Q19" s="74" t="s">
        <v>49</v>
      </c>
      <c r="R19" s="74" t="s">
        <v>49</v>
      </c>
      <c r="S19" s="74" t="s">
        <v>49</v>
      </c>
      <c r="T19" s="90">
        <v>31</v>
      </c>
      <c r="U19" s="7"/>
      <c r="V19" s="37"/>
      <c r="W19" s="76">
        <f>((SUM(D19:V19))/(W13-275))*100+4</f>
        <v>50.04569420035149</v>
      </c>
      <c r="X19" s="7">
        <v>10799</v>
      </c>
      <c r="Y19" s="28">
        <v>3</v>
      </c>
      <c r="Z19" s="33">
        <f t="shared" si="0"/>
        <v>3</v>
      </c>
      <c r="AB19" s="41">
        <f t="shared" si="1"/>
        <v>50.04569420035149</v>
      </c>
      <c r="AC19" s="40"/>
      <c r="AD19" s="41"/>
      <c r="AE19" s="43"/>
      <c r="AF19" s="43"/>
      <c r="AG19" s="46"/>
      <c r="AH19" s="42"/>
      <c r="AI19" s="45"/>
      <c r="AJ19" s="44"/>
    </row>
    <row r="20" spans="1:36" s="2" customFormat="1" ht="15" customHeight="1">
      <c r="A20" s="7" t="s">
        <v>27</v>
      </c>
      <c r="B20" s="7"/>
      <c r="C20" s="7"/>
      <c r="D20" s="7">
        <v>25</v>
      </c>
      <c r="E20" s="7">
        <v>8</v>
      </c>
      <c r="F20" s="7">
        <v>25</v>
      </c>
      <c r="G20" s="75">
        <v>125</v>
      </c>
      <c r="H20" s="7">
        <v>20</v>
      </c>
      <c r="I20" s="7">
        <v>24</v>
      </c>
      <c r="J20" s="7">
        <v>19</v>
      </c>
      <c r="K20" s="75">
        <v>73</v>
      </c>
      <c r="L20" s="75">
        <v>90</v>
      </c>
      <c r="M20" s="7">
        <v>20</v>
      </c>
      <c r="N20" s="7">
        <v>20</v>
      </c>
      <c r="O20" s="7">
        <v>40</v>
      </c>
      <c r="P20" s="85">
        <v>34</v>
      </c>
      <c r="Q20" s="7">
        <v>25</v>
      </c>
      <c r="R20" s="7">
        <v>25</v>
      </c>
      <c r="S20" s="7">
        <v>20</v>
      </c>
      <c r="T20" s="90">
        <v>116</v>
      </c>
      <c r="U20" s="7">
        <v>28</v>
      </c>
      <c r="V20" s="37">
        <v>2</v>
      </c>
      <c r="W20" s="24">
        <f>((SUM(D20:V20))/(W13-0))*100+2</f>
        <v>89.55924170616115</v>
      </c>
      <c r="X20" s="7" t="s">
        <v>27</v>
      </c>
      <c r="Y20" s="28">
        <v>8</v>
      </c>
      <c r="Z20" s="33">
        <f t="shared" si="0"/>
        <v>8</v>
      </c>
      <c r="AB20" s="41">
        <f t="shared" si="1"/>
        <v>89.55924170616115</v>
      </c>
      <c r="AC20" s="40"/>
      <c r="AD20" s="41"/>
      <c r="AE20" s="43"/>
      <c r="AF20" s="43"/>
      <c r="AG20" s="46"/>
      <c r="AH20" s="42"/>
      <c r="AI20" s="45"/>
      <c r="AJ20" s="44"/>
    </row>
    <row r="21" spans="1:36" s="2" customFormat="1" ht="15" customHeight="1">
      <c r="A21" s="7" t="s">
        <v>29</v>
      </c>
      <c r="B21" s="7"/>
      <c r="C21" s="7"/>
      <c r="D21" s="7">
        <v>25</v>
      </c>
      <c r="E21" s="7">
        <v>8</v>
      </c>
      <c r="F21" s="7">
        <v>25</v>
      </c>
      <c r="G21" s="75">
        <v>127</v>
      </c>
      <c r="H21" s="7">
        <v>0</v>
      </c>
      <c r="I21" s="7">
        <v>25</v>
      </c>
      <c r="J21" s="7">
        <v>17</v>
      </c>
      <c r="K21" s="82">
        <v>0</v>
      </c>
      <c r="L21" s="74" t="s">
        <v>49</v>
      </c>
      <c r="M21" s="7">
        <v>30</v>
      </c>
      <c r="N21" s="7">
        <v>20</v>
      </c>
      <c r="O21" s="7">
        <v>40</v>
      </c>
      <c r="P21" s="75">
        <v>45</v>
      </c>
      <c r="Q21" s="7">
        <v>25</v>
      </c>
      <c r="R21" s="7">
        <v>10</v>
      </c>
      <c r="S21" s="7">
        <v>24</v>
      </c>
      <c r="T21" s="90">
        <v>106</v>
      </c>
      <c r="U21" s="7">
        <v>14</v>
      </c>
      <c r="V21" s="37">
        <v>2</v>
      </c>
      <c r="W21" s="24">
        <f>((SUM(D21:V21))/(W13-100))*100+2</f>
        <v>74.98387096774194</v>
      </c>
      <c r="X21" s="7" t="s">
        <v>29</v>
      </c>
      <c r="Y21" s="28">
        <v>4</v>
      </c>
      <c r="Z21" s="33">
        <f t="shared" si="0"/>
        <v>4</v>
      </c>
      <c r="AB21" s="41">
        <f t="shared" si="1"/>
        <v>74.98387096774194</v>
      </c>
      <c r="AC21" s="40"/>
      <c r="AD21" s="41"/>
      <c r="AE21" s="43"/>
      <c r="AF21" s="43"/>
      <c r="AG21" s="46"/>
      <c r="AH21" s="42"/>
      <c r="AI21" s="45"/>
      <c r="AJ21" s="44"/>
    </row>
    <row r="22" spans="1:36" s="2" customFormat="1" ht="14.25" customHeight="1">
      <c r="A22" s="7" t="s">
        <v>31</v>
      </c>
      <c r="B22" s="7"/>
      <c r="C22" s="7"/>
      <c r="D22" s="7">
        <v>25</v>
      </c>
      <c r="E22" s="7">
        <v>7</v>
      </c>
      <c r="F22" s="7">
        <v>25</v>
      </c>
      <c r="G22" s="75">
        <v>138</v>
      </c>
      <c r="H22" s="7">
        <v>12</v>
      </c>
      <c r="I22" s="7">
        <v>25</v>
      </c>
      <c r="J22" s="7">
        <v>17</v>
      </c>
      <c r="K22" s="91">
        <v>45</v>
      </c>
      <c r="L22" s="81">
        <v>57</v>
      </c>
      <c r="M22" s="7">
        <v>10</v>
      </c>
      <c r="N22" s="7">
        <v>20</v>
      </c>
      <c r="O22" s="7">
        <v>40</v>
      </c>
      <c r="P22" s="75">
        <v>44</v>
      </c>
      <c r="Q22" s="7">
        <v>12</v>
      </c>
      <c r="R22" s="7">
        <v>5</v>
      </c>
      <c r="S22" s="7">
        <v>2</v>
      </c>
      <c r="T22" s="90">
        <v>60</v>
      </c>
      <c r="U22" s="7"/>
      <c r="V22" s="37">
        <v>1</v>
      </c>
      <c r="W22" s="24">
        <f>((SUM(D22:V22))/(W13-0))*100</f>
        <v>64.57345971563981</v>
      </c>
      <c r="X22" s="7" t="s">
        <v>31</v>
      </c>
      <c r="Y22" s="28">
        <v>4</v>
      </c>
      <c r="Z22" s="33">
        <f t="shared" si="0"/>
        <v>4</v>
      </c>
      <c r="AB22" s="41">
        <f t="shared" si="1"/>
        <v>64.57345971563981</v>
      </c>
      <c r="AC22" s="40"/>
      <c r="AD22" s="41"/>
      <c r="AE22" s="43"/>
      <c r="AF22" s="43"/>
      <c r="AG22" s="46"/>
      <c r="AH22" s="42"/>
      <c r="AI22" s="45"/>
      <c r="AJ22" s="44"/>
    </row>
    <row r="23" spans="1:36" ht="15" customHeight="1">
      <c r="A23" s="7">
        <v>10566</v>
      </c>
      <c r="B23" s="7"/>
      <c r="C23" s="7"/>
      <c r="D23" s="77">
        <v>25</v>
      </c>
      <c r="E23" s="7">
        <v>7</v>
      </c>
      <c r="F23" s="7">
        <v>25</v>
      </c>
      <c r="G23" s="75">
        <v>115</v>
      </c>
      <c r="H23" s="7">
        <v>14</v>
      </c>
      <c r="I23" s="7">
        <v>24</v>
      </c>
      <c r="J23" s="7">
        <v>19</v>
      </c>
      <c r="K23" s="81">
        <v>51</v>
      </c>
      <c r="L23" s="81">
        <v>50</v>
      </c>
      <c r="M23" s="7">
        <v>25</v>
      </c>
      <c r="N23" s="74" t="s">
        <v>49</v>
      </c>
      <c r="O23" s="74" t="s">
        <v>49</v>
      </c>
      <c r="P23" s="82">
        <v>0</v>
      </c>
      <c r="Q23" s="7">
        <v>18</v>
      </c>
      <c r="R23" s="7">
        <v>7</v>
      </c>
      <c r="S23" s="7">
        <v>14</v>
      </c>
      <c r="T23" s="90">
        <v>79</v>
      </c>
      <c r="U23" s="7"/>
      <c r="V23" s="37">
        <v>3</v>
      </c>
      <c r="W23" s="24">
        <f>((SUM(D23:V23))/(W13-60))*100+4</f>
        <v>64.71428571428571</v>
      </c>
      <c r="X23" s="7">
        <v>10566</v>
      </c>
      <c r="Y23" s="28">
        <v>3</v>
      </c>
      <c r="Z23" s="33">
        <f t="shared" si="0"/>
        <v>3</v>
      </c>
      <c r="AA23" s="2"/>
      <c r="AB23" s="41">
        <f t="shared" si="1"/>
        <v>64.71428571428571</v>
      </c>
      <c r="AC23" s="40"/>
      <c r="AD23" s="41"/>
      <c r="AE23" s="43"/>
      <c r="AF23" s="43"/>
      <c r="AG23" s="46"/>
      <c r="AH23" s="42"/>
      <c r="AI23" s="45"/>
      <c r="AJ23" s="44"/>
    </row>
    <row r="24" spans="1:36" s="2" customFormat="1" ht="15" customHeight="1">
      <c r="A24" s="7">
        <v>10216</v>
      </c>
      <c r="B24" s="7"/>
      <c r="C24" s="7"/>
      <c r="D24" s="7">
        <v>25</v>
      </c>
      <c r="E24" s="7">
        <v>8</v>
      </c>
      <c r="F24" s="7">
        <v>25</v>
      </c>
      <c r="G24" s="82">
        <v>0</v>
      </c>
      <c r="H24" s="74" t="s">
        <v>49</v>
      </c>
      <c r="I24" s="74" t="s">
        <v>49</v>
      </c>
      <c r="J24" s="74" t="s">
        <v>49</v>
      </c>
      <c r="K24" s="81">
        <v>60</v>
      </c>
      <c r="L24" s="74" t="s">
        <v>49</v>
      </c>
      <c r="M24" s="74" t="s">
        <v>49</v>
      </c>
      <c r="N24" s="74" t="s">
        <v>49</v>
      </c>
      <c r="O24" s="74" t="s">
        <v>49</v>
      </c>
      <c r="P24" s="81">
        <v>13</v>
      </c>
      <c r="Q24" s="7">
        <v>25</v>
      </c>
      <c r="R24" s="7">
        <v>15</v>
      </c>
      <c r="S24" s="84">
        <v>0</v>
      </c>
      <c r="T24" s="90">
        <v>82</v>
      </c>
      <c r="U24" s="7">
        <v>20</v>
      </c>
      <c r="V24" s="37">
        <v>1</v>
      </c>
      <c r="W24" s="76">
        <f>((SUM(D24:V24))/(W13-255))*100+3</f>
        <v>49.5195246179966</v>
      </c>
      <c r="X24" s="7">
        <v>10216</v>
      </c>
      <c r="Y24" s="28">
        <v>0</v>
      </c>
      <c r="Z24" s="33">
        <f t="shared" si="0"/>
        <v>0</v>
      </c>
      <c r="AB24" s="41">
        <f t="shared" si="1"/>
        <v>49.5195246179966</v>
      </c>
      <c r="AC24" s="40"/>
      <c r="AD24" s="41"/>
      <c r="AE24" s="43"/>
      <c r="AF24" s="43"/>
      <c r="AG24" s="46"/>
      <c r="AH24" s="42"/>
      <c r="AI24" s="45"/>
      <c r="AJ24" s="44"/>
    </row>
    <row r="25" spans="1:61" s="1" customFormat="1" ht="15" customHeight="1">
      <c r="A25" s="7" t="s">
        <v>36</v>
      </c>
      <c r="B25" s="7"/>
      <c r="C25" s="7"/>
      <c r="D25" s="7">
        <v>25</v>
      </c>
      <c r="E25" s="7">
        <v>7</v>
      </c>
      <c r="F25" s="7">
        <v>25</v>
      </c>
      <c r="G25" s="75">
        <v>120</v>
      </c>
      <c r="H25" s="7">
        <v>18</v>
      </c>
      <c r="I25" s="7">
        <v>25</v>
      </c>
      <c r="J25" s="7">
        <v>17</v>
      </c>
      <c r="K25" s="81">
        <v>54</v>
      </c>
      <c r="L25" s="75">
        <v>74</v>
      </c>
      <c r="M25" s="7">
        <v>30</v>
      </c>
      <c r="N25" s="7">
        <v>20</v>
      </c>
      <c r="O25" s="7">
        <v>40</v>
      </c>
      <c r="P25" s="81">
        <v>30</v>
      </c>
      <c r="Q25" s="7">
        <v>23</v>
      </c>
      <c r="R25" s="84">
        <v>0</v>
      </c>
      <c r="S25" s="7">
        <v>12</v>
      </c>
      <c r="T25" s="90">
        <v>104</v>
      </c>
      <c r="U25" s="7">
        <v>17</v>
      </c>
      <c r="V25" s="37">
        <v>3</v>
      </c>
      <c r="W25" s="24">
        <f>(((SUM(D25:V25))/(W13-0))*100)</f>
        <v>76.30331753554502</v>
      </c>
      <c r="X25" s="7" t="s">
        <v>36</v>
      </c>
      <c r="Y25" s="28">
        <v>5</v>
      </c>
      <c r="Z25" s="33">
        <f t="shared" si="0"/>
        <v>5</v>
      </c>
      <c r="AA25" s="2"/>
      <c r="AB25" s="41">
        <f t="shared" si="1"/>
        <v>76.30331753554502</v>
      </c>
      <c r="AC25" s="40"/>
      <c r="AD25" s="41"/>
      <c r="AE25" s="43"/>
      <c r="AF25" s="43"/>
      <c r="AG25" s="46"/>
      <c r="AH25" s="42"/>
      <c r="AI25" s="45"/>
      <c r="AJ25" s="44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36" ht="15" customHeight="1">
      <c r="A26" s="7" t="s">
        <v>38</v>
      </c>
      <c r="B26" s="7"/>
      <c r="C26" s="7"/>
      <c r="D26" s="7">
        <v>25</v>
      </c>
      <c r="E26" s="7">
        <v>9</v>
      </c>
      <c r="F26" s="7">
        <v>25</v>
      </c>
      <c r="G26" s="75">
        <v>114</v>
      </c>
      <c r="H26" s="7">
        <v>12</v>
      </c>
      <c r="I26" s="7">
        <v>25</v>
      </c>
      <c r="J26" s="7">
        <v>19</v>
      </c>
      <c r="K26" s="75">
        <v>81</v>
      </c>
      <c r="L26" s="75">
        <v>78</v>
      </c>
      <c r="M26" s="84">
        <v>0</v>
      </c>
      <c r="N26" s="74" t="s">
        <v>49</v>
      </c>
      <c r="O26" s="74" t="s">
        <v>49</v>
      </c>
      <c r="P26" s="82">
        <v>0</v>
      </c>
      <c r="Q26" s="7">
        <v>24</v>
      </c>
      <c r="R26" s="84">
        <v>0</v>
      </c>
      <c r="S26" s="84">
        <v>0</v>
      </c>
      <c r="T26" s="90">
        <v>95</v>
      </c>
      <c r="U26" s="7"/>
      <c r="V26" s="37"/>
      <c r="W26" s="24">
        <f>((SUM(D26:V26))/(W13-60))*100</f>
        <v>64.66836734693877</v>
      </c>
      <c r="X26" s="7" t="s">
        <v>38</v>
      </c>
      <c r="Y26" s="28">
        <v>7</v>
      </c>
      <c r="Z26" s="33">
        <f t="shared" si="0"/>
        <v>7</v>
      </c>
      <c r="AA26" s="2"/>
      <c r="AB26" s="41">
        <f t="shared" si="1"/>
        <v>64.66836734693877</v>
      </c>
      <c r="AC26" s="40"/>
      <c r="AD26" s="41"/>
      <c r="AE26" s="43"/>
      <c r="AF26" s="43"/>
      <c r="AG26" s="46"/>
      <c r="AH26" s="42"/>
      <c r="AI26" s="45"/>
      <c r="AJ26" s="44"/>
    </row>
    <row r="27" spans="1:36" ht="15" customHeight="1">
      <c r="A27" s="7" t="s">
        <v>40</v>
      </c>
      <c r="B27" s="7"/>
      <c r="C27" s="7"/>
      <c r="D27" s="7">
        <v>25</v>
      </c>
      <c r="E27" s="7">
        <v>9</v>
      </c>
      <c r="F27" s="7">
        <v>25</v>
      </c>
      <c r="G27" s="75">
        <v>143</v>
      </c>
      <c r="H27" s="7">
        <v>20</v>
      </c>
      <c r="I27" s="7">
        <v>25</v>
      </c>
      <c r="J27" s="7">
        <v>19</v>
      </c>
      <c r="K27" s="75">
        <v>84</v>
      </c>
      <c r="L27" s="75">
        <v>74</v>
      </c>
      <c r="M27" s="7">
        <v>25</v>
      </c>
      <c r="N27" s="7">
        <v>20</v>
      </c>
      <c r="O27" s="7">
        <v>40</v>
      </c>
      <c r="P27" s="75">
        <v>34</v>
      </c>
      <c r="Q27" s="7">
        <v>18</v>
      </c>
      <c r="R27" s="7">
        <v>20</v>
      </c>
      <c r="S27" s="7">
        <v>16</v>
      </c>
      <c r="T27" s="90">
        <v>93</v>
      </c>
      <c r="U27" s="7">
        <v>28</v>
      </c>
      <c r="V27" s="37">
        <v>4</v>
      </c>
      <c r="W27" s="24">
        <f>((SUM(D27:V27))/(W13-0))*100</f>
        <v>85.54502369668246</v>
      </c>
      <c r="X27" s="7" t="s">
        <v>40</v>
      </c>
      <c r="Y27" s="28">
        <v>8</v>
      </c>
      <c r="Z27" s="33">
        <f t="shared" si="0"/>
        <v>8</v>
      </c>
      <c r="AA27" s="2"/>
      <c r="AB27" s="41">
        <f t="shared" si="1"/>
        <v>85.54502369668246</v>
      </c>
      <c r="AC27" s="40"/>
      <c r="AD27" s="41"/>
      <c r="AE27" s="43"/>
      <c r="AF27" s="43"/>
      <c r="AG27" s="46"/>
      <c r="AH27" s="42"/>
      <c r="AI27" s="45"/>
      <c r="AJ27" s="44"/>
    </row>
    <row r="28" spans="1:36" ht="15" customHeight="1">
      <c r="A28" s="7" t="s">
        <v>42</v>
      </c>
      <c r="B28" s="7"/>
      <c r="C28" s="7"/>
      <c r="D28" s="7">
        <v>25</v>
      </c>
      <c r="E28" s="7">
        <v>7</v>
      </c>
      <c r="F28" s="7">
        <v>25</v>
      </c>
      <c r="G28" s="75">
        <v>121</v>
      </c>
      <c r="H28" s="7">
        <v>20</v>
      </c>
      <c r="I28" s="7">
        <v>24</v>
      </c>
      <c r="J28" s="7">
        <v>17</v>
      </c>
      <c r="K28" s="81">
        <v>53</v>
      </c>
      <c r="L28" s="75">
        <v>73</v>
      </c>
      <c r="M28" s="7">
        <v>30</v>
      </c>
      <c r="N28" s="7">
        <v>5</v>
      </c>
      <c r="O28" s="7">
        <v>40</v>
      </c>
      <c r="P28" s="75">
        <v>34</v>
      </c>
      <c r="Q28" s="7">
        <v>17</v>
      </c>
      <c r="R28" s="7">
        <v>5</v>
      </c>
      <c r="S28" s="84">
        <v>0</v>
      </c>
      <c r="T28" s="90">
        <v>69</v>
      </c>
      <c r="U28" s="7">
        <v>14</v>
      </c>
      <c r="V28" s="37">
        <v>1</v>
      </c>
      <c r="W28" s="24">
        <f>((SUM(D28:V28))/(W13-0))*100+1</f>
        <v>69.72037914691943</v>
      </c>
      <c r="X28" s="7" t="s">
        <v>42</v>
      </c>
      <c r="Y28" s="28">
        <v>6</v>
      </c>
      <c r="Z28" s="33">
        <f t="shared" si="0"/>
        <v>6</v>
      </c>
      <c r="AB28" s="41">
        <f t="shared" si="1"/>
        <v>69.72037914691943</v>
      </c>
      <c r="AC28" s="40"/>
      <c r="AD28" s="41"/>
      <c r="AE28" s="43"/>
      <c r="AF28" s="43"/>
      <c r="AG28" s="46"/>
      <c r="AH28" s="42"/>
      <c r="AI28" s="45"/>
      <c r="AJ28" s="44"/>
    </row>
    <row r="29" spans="1:36" ht="15" customHeight="1">
      <c r="A29" s="7"/>
      <c r="B29" s="7"/>
      <c r="C29" s="7"/>
      <c r="D29" s="7"/>
      <c r="E29" s="7"/>
      <c r="F29" s="7"/>
      <c r="G29" s="75"/>
      <c r="H29" s="7"/>
      <c r="I29" s="7"/>
      <c r="J29" s="7"/>
      <c r="K29" s="81"/>
      <c r="L29" s="75"/>
      <c r="M29" s="7"/>
      <c r="N29" s="7"/>
      <c r="O29" s="7"/>
      <c r="P29" s="75"/>
      <c r="Q29" s="7"/>
      <c r="R29" s="7"/>
      <c r="S29" s="84"/>
      <c r="T29" s="90"/>
      <c r="U29" s="7"/>
      <c r="V29" s="37"/>
      <c r="W29" s="24"/>
      <c r="X29" s="7"/>
      <c r="Y29" s="94"/>
      <c r="Z29" s="95"/>
      <c r="AB29" s="41"/>
      <c r="AC29" s="40"/>
      <c r="AD29" s="41"/>
      <c r="AE29" s="43"/>
      <c r="AF29" s="43"/>
      <c r="AG29" s="46"/>
      <c r="AH29" s="42"/>
      <c r="AI29" s="45"/>
      <c r="AJ29" s="44"/>
    </row>
    <row r="30" spans="1:36" ht="15" customHeight="1">
      <c r="A30" s="7"/>
      <c r="B30" s="7"/>
      <c r="C30" s="7"/>
      <c r="D30" s="7"/>
      <c r="E30" s="7"/>
      <c r="F30" s="7"/>
      <c r="G30" s="7">
        <v>3</v>
      </c>
      <c r="H30" s="7"/>
      <c r="I30" s="7"/>
      <c r="J30" s="7"/>
      <c r="K30" s="7">
        <v>2</v>
      </c>
      <c r="L30" s="7">
        <v>2</v>
      </c>
      <c r="M30" s="7"/>
      <c r="N30" s="7"/>
      <c r="O30" s="7"/>
      <c r="P30" s="7">
        <v>1</v>
      </c>
      <c r="Q30" s="7"/>
      <c r="R30" s="7"/>
      <c r="S30" s="7"/>
      <c r="T30" s="90"/>
      <c r="U30" s="7"/>
      <c r="V30" s="37"/>
      <c r="W30" s="24">
        <v>0</v>
      </c>
      <c r="X30" s="7"/>
      <c r="Y30" s="65" t="s">
        <v>8</v>
      </c>
      <c r="Z30" s="54">
        <f>SUM(B30:V30)</f>
        <v>8</v>
      </c>
      <c r="AB30" s="40"/>
      <c r="AC30" s="40"/>
      <c r="AD30" s="41"/>
      <c r="AE30" s="43"/>
      <c r="AF30" s="43"/>
      <c r="AG30" s="46"/>
      <c r="AH30" s="42"/>
      <c r="AI30" s="45"/>
      <c r="AJ30" s="44"/>
    </row>
    <row r="31" spans="1:36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37"/>
      <c r="W31" s="24">
        <f>((SUM(D31:V31))/(W13-0))*100</f>
        <v>0</v>
      </c>
      <c r="X31" s="7"/>
      <c r="Y31" s="65"/>
      <c r="Z31" s="54"/>
      <c r="AB31" s="40"/>
      <c r="AC31" s="40"/>
      <c r="AD31" s="41"/>
      <c r="AE31" s="43"/>
      <c r="AF31" s="43"/>
      <c r="AG31" s="46"/>
      <c r="AH31" s="42"/>
      <c r="AI31" s="45"/>
      <c r="AJ31" s="44"/>
    </row>
    <row r="32" spans="1:36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37"/>
      <c r="W32" s="24">
        <f>((SUM(D32:V32))/(W13-0))*100</f>
        <v>0</v>
      </c>
      <c r="X32" s="7"/>
      <c r="Y32" s="65"/>
      <c r="Z32" s="54"/>
      <c r="AB32" s="40"/>
      <c r="AC32" s="40"/>
      <c r="AD32" s="41"/>
      <c r="AE32" s="43"/>
      <c r="AF32" s="43"/>
      <c r="AG32" s="46"/>
      <c r="AH32" s="42"/>
      <c r="AI32" s="45"/>
      <c r="AJ32" s="44"/>
    </row>
    <row r="33" spans="1:36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37"/>
      <c r="W33" s="24">
        <f>((SUM(D33:V33))/(W13-0))*100</f>
        <v>0</v>
      </c>
      <c r="X33" s="7"/>
      <c r="Y33" s="65"/>
      <c r="Z33" s="54"/>
      <c r="AB33" s="40"/>
      <c r="AC33" s="40"/>
      <c r="AD33" s="41"/>
      <c r="AE33" s="43"/>
      <c r="AF33" s="43"/>
      <c r="AG33" s="46"/>
      <c r="AH33" s="42"/>
      <c r="AI33" s="45"/>
      <c r="AJ33" s="44"/>
    </row>
    <row r="34" spans="1:36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37"/>
      <c r="W34" s="24">
        <f>((SUM(D34:V34))/(W13-0))*100</f>
        <v>0</v>
      </c>
      <c r="X34" s="7"/>
      <c r="Y34" s="65"/>
      <c r="Z34" s="54"/>
      <c r="AB34" s="40"/>
      <c r="AC34" s="40"/>
      <c r="AD34" s="41"/>
      <c r="AE34" s="43"/>
      <c r="AF34" s="43"/>
      <c r="AG34" s="46"/>
      <c r="AH34" s="42"/>
      <c r="AI34" s="45"/>
      <c r="AJ34" s="44"/>
    </row>
    <row r="35" spans="1:36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37"/>
      <c r="W35" s="24">
        <f>((SUM(D35:V35))/(W13-0))*100</f>
        <v>0</v>
      </c>
      <c r="X35" s="7"/>
      <c r="Y35" s="65"/>
      <c r="Z35" s="54"/>
      <c r="AB35" s="40"/>
      <c r="AC35" s="40"/>
      <c r="AD35" s="41"/>
      <c r="AE35" s="43"/>
      <c r="AF35" s="43"/>
      <c r="AG35" s="46"/>
      <c r="AH35" s="42"/>
      <c r="AI35" s="45"/>
      <c r="AJ35" s="44"/>
    </row>
    <row r="36" spans="1:36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37"/>
      <c r="W36" s="24">
        <f>((SUM(D36:V36))/(W13-0))*100</f>
        <v>0</v>
      </c>
      <c r="X36" s="7"/>
      <c r="Y36" s="65"/>
      <c r="Z36" s="54"/>
      <c r="AB36" s="40"/>
      <c r="AC36" s="40"/>
      <c r="AD36" s="41"/>
      <c r="AE36" s="43"/>
      <c r="AF36" s="43"/>
      <c r="AG36" s="46"/>
      <c r="AH36" s="42"/>
      <c r="AI36" s="45"/>
      <c r="AJ36" s="44"/>
    </row>
    <row r="37" spans="1:36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37"/>
      <c r="W37" s="24">
        <f>((SUM(D37:V37))/(W13-0))*100</f>
        <v>0</v>
      </c>
      <c r="X37" s="7"/>
      <c r="Y37" s="65"/>
      <c r="Z37" s="54"/>
      <c r="AB37" s="40"/>
      <c r="AC37" s="40"/>
      <c r="AD37" s="41"/>
      <c r="AE37" s="43"/>
      <c r="AF37" s="43"/>
      <c r="AG37" s="46"/>
      <c r="AH37" s="42"/>
      <c r="AI37" s="45"/>
      <c r="AJ37" s="44"/>
    </row>
    <row r="38" spans="1:36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37"/>
      <c r="W38" s="24">
        <f>((SUM(D38:V38))/(W13-0))*100</f>
        <v>0</v>
      </c>
      <c r="X38" s="7"/>
      <c r="Y38" s="65"/>
      <c r="Z38" s="54"/>
      <c r="AB38" s="40"/>
      <c r="AC38" s="40"/>
      <c r="AD38" s="41"/>
      <c r="AE38" s="43"/>
      <c r="AF38" s="43"/>
      <c r="AG38" s="46"/>
      <c r="AH38" s="42"/>
      <c r="AI38" s="45"/>
      <c r="AJ38" s="44"/>
    </row>
    <row r="39" spans="1:36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37"/>
      <c r="W39" s="24">
        <f>((SUM(D39:V39))/(W13-0))*100</f>
        <v>0</v>
      </c>
      <c r="X39" s="7"/>
      <c r="Y39" s="65"/>
      <c r="Z39" s="54"/>
      <c r="AB39" s="40"/>
      <c r="AC39" s="40"/>
      <c r="AD39" s="41"/>
      <c r="AE39" s="43"/>
      <c r="AF39" s="43"/>
      <c r="AG39" s="46"/>
      <c r="AH39" s="42"/>
      <c r="AI39" s="45"/>
      <c r="AJ39" s="44"/>
    </row>
    <row r="40" spans="1:61" s="8" customFormat="1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3"/>
      <c r="W40" s="53"/>
      <c r="X40" s="7"/>
      <c r="Y40" s="65"/>
      <c r="Z40" s="54"/>
      <c r="AB40" s="53"/>
      <c r="AC40" s="53"/>
      <c r="AD40" s="53"/>
      <c r="AE40" s="53"/>
      <c r="AF40" s="53"/>
      <c r="AG40" s="53"/>
      <c r="AH40" s="53"/>
      <c r="AI40" s="53"/>
      <c r="AJ40" s="53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</row>
  </sheetData>
  <mergeCells count="10">
    <mergeCell ref="AC11:AC13"/>
    <mergeCell ref="AD11:AD13"/>
    <mergeCell ref="AB11:AB13"/>
    <mergeCell ref="G1:U1"/>
    <mergeCell ref="AJ11:AJ13"/>
    <mergeCell ref="AH11:AH13"/>
    <mergeCell ref="AI11:AI13"/>
    <mergeCell ref="AE11:AE13"/>
    <mergeCell ref="AF11:AF13"/>
    <mergeCell ref="AG11:AG13"/>
  </mergeCells>
  <printOptions/>
  <pageMargins left="0.75" right="0.75" top="1" bottom="1" header="0.5" footer="0.5"/>
  <pageSetup fitToHeight="1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0"/>
  <sheetViews>
    <sheetView tabSelected="1" workbookViewId="0" topLeftCell="S2">
      <selection activeCell="AH6" sqref="AH6"/>
    </sheetView>
  </sheetViews>
  <sheetFormatPr defaultColWidth="9.140625" defaultRowHeight="12.75"/>
  <cols>
    <col min="1" max="1" width="13.140625" style="3" customWidth="1"/>
    <col min="2" max="2" width="6.421875" style="3" hidden="1" customWidth="1"/>
    <col min="3" max="4" width="6.00390625" style="3" customWidth="1"/>
    <col min="5" max="7" width="6.140625" style="3" customWidth="1"/>
    <col min="8" max="8" width="7.140625" style="3" customWidth="1"/>
    <col min="9" max="10" width="7.140625" style="25" customWidth="1"/>
    <col min="11" max="13" width="7.140625" style="3" customWidth="1"/>
    <col min="14" max="17" width="6.7109375" style="3" customWidth="1"/>
    <col min="18" max="18" width="20.57421875" style="3" customWidth="1"/>
    <col min="19" max="19" width="6.7109375" style="3" customWidth="1"/>
    <col min="20" max="20" width="6.28125" style="4" customWidth="1"/>
    <col min="21" max="21" width="8.57421875" style="4" customWidth="1"/>
    <col min="22" max="22" width="8.00390625" style="11" customWidth="1"/>
    <col min="23" max="23" width="9.7109375" style="3" customWidth="1"/>
    <col min="24" max="24" width="13.57421875" style="20" customWidth="1"/>
    <col min="25" max="25" width="6.7109375" style="26" customWidth="1"/>
    <col min="26" max="26" width="1.421875" style="0" customWidth="1"/>
    <col min="27" max="32" width="5.7109375" style="4" customWidth="1"/>
    <col min="33" max="33" width="15.00390625" style="4" customWidth="1"/>
    <col min="34" max="34" width="5.7109375" style="4" customWidth="1"/>
    <col min="35" max="35" width="19.140625" style="4" customWidth="1"/>
    <col min="36" max="60" width="9.140625" style="2" customWidth="1"/>
  </cols>
  <sheetData>
    <row r="1" spans="5:60" ht="12.75">
      <c r="E1" s="7"/>
      <c r="F1" s="7"/>
      <c r="G1" s="7"/>
      <c r="I1" s="109" t="s">
        <v>21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  <c r="T1"/>
      <c r="U1"/>
      <c r="V1"/>
      <c r="W1"/>
      <c r="X1"/>
      <c r="Y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8" ht="12.75">
      <c r="A2" s="15"/>
      <c r="B2" s="15"/>
      <c r="C2" s="4"/>
      <c r="E2" s="4"/>
      <c r="F2" s="4"/>
      <c r="G2" s="4"/>
      <c r="H2" s="4"/>
    </row>
    <row r="3" spans="1:8" ht="12.75">
      <c r="A3" s="11" t="s">
        <v>4</v>
      </c>
      <c r="B3" s="11"/>
      <c r="C3" s="4"/>
      <c r="E3" s="4"/>
      <c r="F3" s="4"/>
      <c r="G3" s="4"/>
      <c r="H3" s="4"/>
    </row>
    <row r="4" spans="1:8" ht="12.75">
      <c r="A4" s="23"/>
      <c r="B4" s="23"/>
      <c r="C4" s="4"/>
      <c r="E4" s="4"/>
      <c r="F4" s="4"/>
      <c r="G4" s="4"/>
      <c r="H4" s="4"/>
    </row>
    <row r="5" spans="1:8" ht="12.75">
      <c r="A5" s="14"/>
      <c r="B5" s="14"/>
      <c r="C5" s="4"/>
      <c r="E5" s="4"/>
      <c r="F5" s="4"/>
      <c r="G5" s="4"/>
      <c r="H5" s="4"/>
    </row>
    <row r="6" spans="1:8" ht="12.75">
      <c r="A6" s="21"/>
      <c r="B6" s="21"/>
      <c r="C6" s="4"/>
      <c r="E6" s="4"/>
      <c r="F6" s="4"/>
      <c r="G6" s="4"/>
      <c r="H6" s="4"/>
    </row>
    <row r="7" spans="1:8" ht="12.75">
      <c r="A7" s="19"/>
      <c r="B7" s="19"/>
      <c r="C7" s="4"/>
      <c r="E7" s="4"/>
      <c r="F7" s="4"/>
      <c r="G7" s="4"/>
      <c r="H7" s="4"/>
    </row>
    <row r="8" spans="1:8" ht="12.75">
      <c r="A8" s="16"/>
      <c r="B8" s="16"/>
      <c r="C8" s="4"/>
      <c r="E8" s="4"/>
      <c r="F8" s="4"/>
      <c r="G8" s="4"/>
      <c r="H8" s="4"/>
    </row>
    <row r="9" spans="1:8" ht="12.75">
      <c r="A9" s="17"/>
      <c r="B9" s="17"/>
      <c r="C9" s="4"/>
      <c r="E9" s="4"/>
      <c r="F9" s="4"/>
      <c r="G9" s="4"/>
      <c r="H9" s="4"/>
    </row>
    <row r="10" spans="1:8" ht="12.75">
      <c r="A10" s="18"/>
      <c r="B10" s="18"/>
      <c r="C10" s="4"/>
      <c r="E10" s="4"/>
      <c r="F10" s="4"/>
      <c r="G10" s="4"/>
      <c r="H10" s="4"/>
    </row>
    <row r="11" spans="1:60" s="8" customFormat="1" ht="108" customHeight="1">
      <c r="A11" s="7"/>
      <c r="B11" s="7"/>
      <c r="C11" s="7"/>
      <c r="D11" s="7"/>
      <c r="E11" s="78" t="s">
        <v>69</v>
      </c>
      <c r="F11" s="22" t="s">
        <v>79</v>
      </c>
      <c r="G11" s="78" t="s">
        <v>78</v>
      </c>
      <c r="H11" s="78" t="s">
        <v>75</v>
      </c>
      <c r="I11" s="78" t="s">
        <v>76</v>
      </c>
      <c r="J11" s="78" t="s">
        <v>77</v>
      </c>
      <c r="K11" s="22" t="s">
        <v>80</v>
      </c>
      <c r="L11" s="22" t="s">
        <v>83</v>
      </c>
      <c r="M11" s="22" t="s">
        <v>81</v>
      </c>
      <c r="N11" s="22" t="s">
        <v>82</v>
      </c>
      <c r="O11" s="22" t="s">
        <v>101</v>
      </c>
      <c r="P11" s="22" t="s">
        <v>99</v>
      </c>
      <c r="Q11" s="22" t="s">
        <v>100</v>
      </c>
      <c r="R11" s="22"/>
      <c r="S11" s="22"/>
      <c r="T11" s="22"/>
      <c r="U11" s="34" t="s">
        <v>9</v>
      </c>
      <c r="V11" s="12"/>
      <c r="W11" s="7"/>
      <c r="X11" s="20"/>
      <c r="Y11" s="20"/>
      <c r="AA11" s="105" t="s">
        <v>10</v>
      </c>
      <c r="AB11" s="105" t="s">
        <v>11</v>
      </c>
      <c r="AC11" s="105" t="s">
        <v>12</v>
      </c>
      <c r="AD11" s="131"/>
      <c r="AE11" s="131"/>
      <c r="AF11" s="131"/>
      <c r="AG11" s="132"/>
      <c r="AH11" s="131"/>
      <c r="AI11" s="131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</row>
    <row r="12" spans="1:60" s="8" customFormat="1" ht="12.75">
      <c r="A12" s="6"/>
      <c r="B12" s="6"/>
      <c r="C12" s="6"/>
      <c r="D12" s="6"/>
      <c r="E12" s="79">
        <v>39003</v>
      </c>
      <c r="F12" s="57">
        <v>39008</v>
      </c>
      <c r="G12" s="79">
        <v>39016</v>
      </c>
      <c r="H12" s="79">
        <v>39016</v>
      </c>
      <c r="I12" s="79">
        <v>39017</v>
      </c>
      <c r="J12" s="79">
        <v>39017</v>
      </c>
      <c r="K12" s="57">
        <v>39030</v>
      </c>
      <c r="L12" s="57">
        <v>39029</v>
      </c>
      <c r="M12" s="57">
        <v>39028</v>
      </c>
      <c r="N12" s="57">
        <v>39029</v>
      </c>
      <c r="O12" s="57">
        <v>39041</v>
      </c>
      <c r="P12" s="57">
        <v>39048</v>
      </c>
      <c r="Q12" s="57">
        <v>39049</v>
      </c>
      <c r="R12" s="57"/>
      <c r="S12" s="57"/>
      <c r="T12" s="57"/>
      <c r="U12" s="35"/>
      <c r="V12" s="5" t="s">
        <v>0</v>
      </c>
      <c r="W12" s="6"/>
      <c r="X12" s="20" t="s">
        <v>5</v>
      </c>
      <c r="Y12" s="20"/>
      <c r="AA12" s="106"/>
      <c r="AB12" s="106"/>
      <c r="AC12" s="106"/>
      <c r="AD12" s="133"/>
      <c r="AE12" s="133"/>
      <c r="AF12" s="133"/>
      <c r="AG12" s="134"/>
      <c r="AH12" s="133"/>
      <c r="AI12" s="133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</row>
    <row r="13" spans="1:60" s="8" customFormat="1" ht="12.75" customHeight="1" thickBot="1">
      <c r="A13" s="9" t="s">
        <v>1</v>
      </c>
      <c r="B13" s="9" t="s">
        <v>84</v>
      </c>
      <c r="C13" s="9" t="s">
        <v>3</v>
      </c>
      <c r="D13" s="9" t="s">
        <v>19</v>
      </c>
      <c r="E13" s="80">
        <v>50</v>
      </c>
      <c r="F13" s="10">
        <v>25</v>
      </c>
      <c r="G13" s="80">
        <v>50</v>
      </c>
      <c r="H13" s="80">
        <v>50</v>
      </c>
      <c r="I13" s="80">
        <v>100</v>
      </c>
      <c r="J13" s="80">
        <v>50</v>
      </c>
      <c r="K13" s="10"/>
      <c r="L13" s="10">
        <v>40</v>
      </c>
      <c r="M13" s="10">
        <v>102</v>
      </c>
      <c r="N13" s="10">
        <v>9</v>
      </c>
      <c r="O13" s="10">
        <v>50</v>
      </c>
      <c r="P13" s="10">
        <v>20</v>
      </c>
      <c r="Q13" s="10">
        <v>20</v>
      </c>
      <c r="R13" s="10"/>
      <c r="S13" s="10"/>
      <c r="T13" s="10"/>
      <c r="U13" s="36"/>
      <c r="V13" s="13">
        <f>SUM(E13:U13)</f>
        <v>566</v>
      </c>
      <c r="W13" s="9" t="s">
        <v>1</v>
      </c>
      <c r="X13" s="27" t="s">
        <v>6</v>
      </c>
      <c r="Y13" s="27" t="s">
        <v>7</v>
      </c>
      <c r="AA13" s="106"/>
      <c r="AB13" s="106"/>
      <c r="AC13" s="106"/>
      <c r="AD13" s="133"/>
      <c r="AE13" s="133"/>
      <c r="AF13" s="133"/>
      <c r="AG13" s="134"/>
      <c r="AH13" s="133"/>
      <c r="AI13" s="133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</row>
    <row r="14" spans="1:35" ht="13.5" hidden="1" thickTop="1">
      <c r="A14" s="3" t="s">
        <v>2</v>
      </c>
      <c r="C14" s="3">
        <v>29296</v>
      </c>
      <c r="H14" s="30">
        <v>0</v>
      </c>
      <c r="I14" s="32"/>
      <c r="J14" s="32"/>
      <c r="K14" s="31"/>
      <c r="L14" s="31"/>
      <c r="M14" s="31"/>
      <c r="U14" s="37"/>
      <c r="V14" s="24">
        <f>((SUM(T14:U14))/(V13-0))*100</f>
        <v>0</v>
      </c>
      <c r="W14" s="3" t="s">
        <v>2</v>
      </c>
      <c r="X14" s="28">
        <v>0</v>
      </c>
      <c r="Y14" s="29">
        <f>SUM(X14:X14)</f>
        <v>0</v>
      </c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ht="15" customHeight="1" thickTop="1">
      <c r="A15" s="7">
        <v>11346</v>
      </c>
      <c r="B15" s="7" t="s">
        <v>85</v>
      </c>
      <c r="C15" s="7"/>
      <c r="D15" s="7"/>
      <c r="E15" s="75">
        <v>42</v>
      </c>
      <c r="F15" s="7">
        <v>20</v>
      </c>
      <c r="G15" s="85">
        <v>35</v>
      </c>
      <c r="H15" s="75">
        <v>38</v>
      </c>
      <c r="I15" s="81">
        <v>53</v>
      </c>
      <c r="J15" s="81">
        <v>21</v>
      </c>
      <c r="K15" s="7">
        <v>25</v>
      </c>
      <c r="L15" s="7">
        <v>35</v>
      </c>
      <c r="M15" s="7">
        <v>26</v>
      </c>
      <c r="N15" s="84">
        <v>0</v>
      </c>
      <c r="O15" s="84">
        <v>0</v>
      </c>
      <c r="P15" s="7">
        <v>13</v>
      </c>
      <c r="Q15" s="7">
        <v>10</v>
      </c>
      <c r="R15" s="7" t="s">
        <v>96</v>
      </c>
      <c r="S15" s="7"/>
      <c r="T15" s="7"/>
      <c r="U15" s="37"/>
      <c r="V15" s="93">
        <f>((SUM(E15:U15))/(V13-0))*100</f>
        <v>56.18374558303887</v>
      </c>
      <c r="W15" s="7">
        <v>11346</v>
      </c>
      <c r="X15" s="28">
        <v>3</v>
      </c>
      <c r="Y15" s="33">
        <f>X15+'Grades - 1st Term'!Z15</f>
        <v>6</v>
      </c>
      <c r="AA15" s="41">
        <v>59.673469387755105</v>
      </c>
      <c r="AB15" s="41">
        <f>V15</f>
        <v>56.18374558303887</v>
      </c>
      <c r="AC15" s="41">
        <f>V15</f>
        <v>56.18374558303887</v>
      </c>
      <c r="AD15" s="53"/>
      <c r="AE15" s="53"/>
      <c r="AF15" s="53"/>
      <c r="AG15" s="53"/>
      <c r="AH15" s="53"/>
      <c r="AI15" s="53"/>
    </row>
    <row r="16" spans="1:35" ht="15" customHeight="1">
      <c r="A16" s="7" t="s">
        <v>23</v>
      </c>
      <c r="B16" s="7" t="s">
        <v>85</v>
      </c>
      <c r="C16" s="7"/>
      <c r="D16" s="7"/>
      <c r="E16" s="75">
        <v>46</v>
      </c>
      <c r="F16" s="7">
        <v>25</v>
      </c>
      <c r="G16" s="75">
        <v>40</v>
      </c>
      <c r="H16" s="75">
        <v>50</v>
      </c>
      <c r="I16" s="75">
        <v>98</v>
      </c>
      <c r="J16" s="75">
        <v>40</v>
      </c>
      <c r="K16" s="7">
        <v>25</v>
      </c>
      <c r="L16" s="7">
        <v>40</v>
      </c>
      <c r="M16" s="7">
        <v>88</v>
      </c>
      <c r="N16" s="7">
        <v>9</v>
      </c>
      <c r="O16" s="7">
        <v>48</v>
      </c>
      <c r="P16" s="7">
        <v>12</v>
      </c>
      <c r="Q16" s="7">
        <v>10</v>
      </c>
      <c r="R16" s="7" t="s">
        <v>92</v>
      </c>
      <c r="S16" s="7"/>
      <c r="T16" s="7"/>
      <c r="U16" s="37"/>
      <c r="V16" s="24">
        <f>(((SUM(E16:U16))/(V13-0))*100)</f>
        <v>93.81625441696113</v>
      </c>
      <c r="W16" s="7" t="s">
        <v>23</v>
      </c>
      <c r="X16" s="28">
        <v>6</v>
      </c>
      <c r="Y16" s="33">
        <f>X16+'Grades - 1st Term'!Z16</f>
        <v>14</v>
      </c>
      <c r="AA16" s="41">
        <v>88.25592417061611</v>
      </c>
      <c r="AB16" s="41">
        <f aca="true" t="shared" si="0" ref="AB16:AB29">V16</f>
        <v>93.81625441696113</v>
      </c>
      <c r="AC16" s="41">
        <f aca="true" t="shared" si="1" ref="AC16:AC29">V16</f>
        <v>93.81625441696113</v>
      </c>
      <c r="AD16" s="53"/>
      <c r="AE16" s="53"/>
      <c r="AF16" s="53"/>
      <c r="AG16" s="53"/>
      <c r="AH16" s="53"/>
      <c r="AI16" s="53"/>
    </row>
    <row r="17" spans="1:35" ht="15" customHeight="1">
      <c r="A17" s="7">
        <v>11110</v>
      </c>
      <c r="B17" s="7" t="s">
        <v>85</v>
      </c>
      <c r="C17" s="7"/>
      <c r="D17" s="7"/>
      <c r="E17" s="85">
        <v>0</v>
      </c>
      <c r="F17" s="7">
        <v>25</v>
      </c>
      <c r="G17" s="82">
        <v>0</v>
      </c>
      <c r="H17" s="85">
        <v>48</v>
      </c>
      <c r="I17" s="85">
        <v>98</v>
      </c>
      <c r="J17" s="75">
        <v>38</v>
      </c>
      <c r="K17" s="7">
        <v>25</v>
      </c>
      <c r="L17" s="7">
        <v>40</v>
      </c>
      <c r="M17" s="7">
        <v>66</v>
      </c>
      <c r="N17" s="84">
        <v>0</v>
      </c>
      <c r="O17" s="7">
        <v>43</v>
      </c>
      <c r="P17" s="7">
        <v>10</v>
      </c>
      <c r="Q17" s="7">
        <v>10</v>
      </c>
      <c r="R17" s="7" t="s">
        <v>91</v>
      </c>
      <c r="S17" s="7"/>
      <c r="T17" s="7"/>
      <c r="U17" s="37"/>
      <c r="V17" s="24">
        <f>(((SUM(E17:U17))/(V13-0))*100)</f>
        <v>71.20141342756183</v>
      </c>
      <c r="W17" s="7">
        <v>11110</v>
      </c>
      <c r="X17" s="28">
        <v>5</v>
      </c>
      <c r="Y17" s="33">
        <f>X17+'Grades - 1st Term'!Z17</f>
        <v>5</v>
      </c>
      <c r="AA17" s="41"/>
      <c r="AB17" s="41">
        <f t="shared" si="0"/>
        <v>71.20141342756183</v>
      </c>
      <c r="AC17" s="41">
        <f t="shared" si="1"/>
        <v>71.20141342756183</v>
      </c>
      <c r="AD17" s="53"/>
      <c r="AE17" s="53"/>
      <c r="AF17" s="53"/>
      <c r="AG17" s="53"/>
      <c r="AH17" s="53"/>
      <c r="AI17" s="53"/>
    </row>
    <row r="18" spans="1:35" s="2" customFormat="1" ht="15" customHeight="1">
      <c r="A18" s="7">
        <v>11168</v>
      </c>
      <c r="B18" s="7" t="s">
        <v>85</v>
      </c>
      <c r="C18" s="7"/>
      <c r="D18" s="7"/>
      <c r="E18" s="75">
        <v>36</v>
      </c>
      <c r="F18" s="7">
        <v>20</v>
      </c>
      <c r="G18" s="85">
        <v>35</v>
      </c>
      <c r="H18" s="75">
        <v>42</v>
      </c>
      <c r="I18" s="82">
        <v>0</v>
      </c>
      <c r="J18" s="81">
        <v>26</v>
      </c>
      <c r="K18" s="7"/>
      <c r="L18" s="7">
        <v>38</v>
      </c>
      <c r="M18" s="7">
        <v>32</v>
      </c>
      <c r="N18" s="7">
        <v>9</v>
      </c>
      <c r="O18" s="7">
        <v>43</v>
      </c>
      <c r="P18" s="7">
        <v>10</v>
      </c>
      <c r="Q18" s="7">
        <v>12</v>
      </c>
      <c r="R18" s="7" t="s">
        <v>89</v>
      </c>
      <c r="S18" s="7"/>
      <c r="T18" s="7"/>
      <c r="U18" s="37"/>
      <c r="V18" s="93">
        <f>((SUM(E18:U18))/(V13-0))*100+1</f>
        <v>54.53356890459364</v>
      </c>
      <c r="W18" s="7">
        <v>11168</v>
      </c>
      <c r="X18" s="28">
        <v>3</v>
      </c>
      <c r="Y18" s="33">
        <f>X18+'Grades - 1st Term'!Z18</f>
        <v>6</v>
      </c>
      <c r="AA18" s="41">
        <v>67.41706161137441</v>
      </c>
      <c r="AB18" s="41">
        <f t="shared" si="0"/>
        <v>54.53356890459364</v>
      </c>
      <c r="AC18" s="41">
        <f t="shared" si="1"/>
        <v>54.53356890459364</v>
      </c>
      <c r="AD18" s="53"/>
      <c r="AE18" s="53"/>
      <c r="AF18" s="53"/>
      <c r="AG18" s="53"/>
      <c r="AH18" s="53"/>
      <c r="AI18" s="53"/>
    </row>
    <row r="19" spans="1:35" s="2" customFormat="1" ht="15" customHeight="1">
      <c r="A19" s="7">
        <v>10799</v>
      </c>
      <c r="B19" s="7"/>
      <c r="C19" s="7"/>
      <c r="D19" s="7"/>
      <c r="E19" s="82">
        <v>0</v>
      </c>
      <c r="F19" s="7">
        <v>15</v>
      </c>
      <c r="G19" s="75">
        <v>34</v>
      </c>
      <c r="H19" s="82">
        <v>0</v>
      </c>
      <c r="I19" s="82">
        <v>0</v>
      </c>
      <c r="J19" s="82">
        <v>0</v>
      </c>
      <c r="K19" s="7"/>
      <c r="L19" s="74" t="s">
        <v>49</v>
      </c>
      <c r="M19" s="7">
        <v>46</v>
      </c>
      <c r="N19" s="84">
        <v>0</v>
      </c>
      <c r="O19" s="74" t="s">
        <v>49</v>
      </c>
      <c r="P19" s="7">
        <v>6</v>
      </c>
      <c r="Q19" s="7">
        <v>10</v>
      </c>
      <c r="R19" s="7" t="s">
        <v>91</v>
      </c>
      <c r="S19" s="7"/>
      <c r="T19" s="7"/>
      <c r="U19" s="37"/>
      <c r="V19" s="93">
        <f>((SUM(E19:U19))/(V13-90))*100+2</f>
        <v>25.319327731092436</v>
      </c>
      <c r="W19" s="7">
        <v>10799</v>
      </c>
      <c r="X19" s="28">
        <v>1</v>
      </c>
      <c r="Y19" s="33">
        <f>X19+'Grades - 1st Term'!Z19</f>
        <v>4</v>
      </c>
      <c r="AA19" s="41">
        <v>50.04569420035149</v>
      </c>
      <c r="AB19" s="41">
        <f t="shared" si="0"/>
        <v>25.319327731092436</v>
      </c>
      <c r="AC19" s="41">
        <f t="shared" si="1"/>
        <v>25.319327731092436</v>
      </c>
      <c r="AD19" s="53"/>
      <c r="AE19" s="53"/>
      <c r="AF19" s="53"/>
      <c r="AG19" s="53"/>
      <c r="AH19" s="53"/>
      <c r="AI19" s="53"/>
    </row>
    <row r="20" spans="1:35" s="2" customFormat="1" ht="15" customHeight="1">
      <c r="A20" s="7" t="s">
        <v>27</v>
      </c>
      <c r="B20" s="7" t="s">
        <v>85</v>
      </c>
      <c r="C20" s="7"/>
      <c r="D20" s="7"/>
      <c r="E20" s="75">
        <v>44</v>
      </c>
      <c r="F20" s="7">
        <v>25</v>
      </c>
      <c r="G20" s="75">
        <v>47</v>
      </c>
      <c r="H20" s="75">
        <v>47</v>
      </c>
      <c r="I20" s="75">
        <v>94</v>
      </c>
      <c r="J20" s="75">
        <v>46</v>
      </c>
      <c r="K20" s="7">
        <v>25</v>
      </c>
      <c r="L20" s="7">
        <v>40</v>
      </c>
      <c r="M20" s="7">
        <v>84</v>
      </c>
      <c r="N20" s="7">
        <v>9</v>
      </c>
      <c r="O20" s="7">
        <v>43</v>
      </c>
      <c r="P20" s="7">
        <v>13</v>
      </c>
      <c r="Q20" s="7">
        <v>14</v>
      </c>
      <c r="R20" s="7" t="s">
        <v>95</v>
      </c>
      <c r="S20" s="7"/>
      <c r="T20" s="7"/>
      <c r="U20" s="37"/>
      <c r="V20" s="24">
        <f>((SUM(E20:U20))/(V13-0))*100+1</f>
        <v>94.81625441696113</v>
      </c>
      <c r="W20" s="7" t="s">
        <v>27</v>
      </c>
      <c r="X20" s="28">
        <v>6</v>
      </c>
      <c r="Y20" s="33">
        <f>X20+'Grades - 1st Term'!Z20</f>
        <v>14</v>
      </c>
      <c r="AA20" s="41">
        <v>89.55924170616115</v>
      </c>
      <c r="AB20" s="41">
        <f t="shared" si="0"/>
        <v>94.81625441696113</v>
      </c>
      <c r="AC20" s="41">
        <f t="shared" si="1"/>
        <v>94.81625441696113</v>
      </c>
      <c r="AD20" s="53"/>
      <c r="AE20" s="53"/>
      <c r="AF20" s="53"/>
      <c r="AG20" s="53"/>
      <c r="AH20" s="53"/>
      <c r="AI20" s="53"/>
    </row>
    <row r="21" spans="1:35" s="2" customFormat="1" ht="15" customHeight="1">
      <c r="A21" s="7" t="s">
        <v>29</v>
      </c>
      <c r="B21" s="7" t="s">
        <v>85</v>
      </c>
      <c r="C21" s="7"/>
      <c r="D21" s="7"/>
      <c r="E21" s="75">
        <v>33</v>
      </c>
      <c r="F21" s="7">
        <v>25</v>
      </c>
      <c r="G21" s="75">
        <v>46</v>
      </c>
      <c r="H21" s="75">
        <v>50</v>
      </c>
      <c r="I21" s="75">
        <v>96</v>
      </c>
      <c r="J21" s="75">
        <v>48</v>
      </c>
      <c r="K21" s="7">
        <v>25</v>
      </c>
      <c r="L21" s="74" t="s">
        <v>49</v>
      </c>
      <c r="M21" s="7">
        <v>90</v>
      </c>
      <c r="N21" s="7">
        <v>9</v>
      </c>
      <c r="O21" s="7">
        <v>45</v>
      </c>
      <c r="P21" s="7">
        <v>15</v>
      </c>
      <c r="Q21" s="7">
        <v>18</v>
      </c>
      <c r="R21" s="7" t="s">
        <v>88</v>
      </c>
      <c r="S21" s="7"/>
      <c r="T21" s="7"/>
      <c r="U21" s="37"/>
      <c r="V21" s="24">
        <f>((SUM(E21:U21))/(V13-40))*100</f>
        <v>95.05703422053232</v>
      </c>
      <c r="W21" s="7" t="s">
        <v>29</v>
      </c>
      <c r="X21" s="28">
        <v>6</v>
      </c>
      <c r="Y21" s="33">
        <f>X21+'Grades - 1st Term'!Z21</f>
        <v>10</v>
      </c>
      <c r="AA21" s="41">
        <v>74.9838709677419</v>
      </c>
      <c r="AB21" s="41">
        <f t="shared" si="0"/>
        <v>95.05703422053232</v>
      </c>
      <c r="AC21" s="41">
        <f t="shared" si="1"/>
        <v>95.05703422053232</v>
      </c>
      <c r="AD21" s="53"/>
      <c r="AE21" s="53"/>
      <c r="AF21" s="53"/>
      <c r="AG21" s="53"/>
      <c r="AH21" s="53"/>
      <c r="AI21" s="53"/>
    </row>
    <row r="22" spans="1:35" s="2" customFormat="1" ht="15" customHeight="1">
      <c r="A22" s="7" t="s">
        <v>31</v>
      </c>
      <c r="B22" s="7"/>
      <c r="C22" s="7"/>
      <c r="D22" s="7"/>
      <c r="E22" s="85">
        <v>45</v>
      </c>
      <c r="F22" s="7">
        <v>25</v>
      </c>
      <c r="G22" s="75">
        <v>46</v>
      </c>
      <c r="H22" s="82">
        <v>0</v>
      </c>
      <c r="I22" s="85">
        <v>66</v>
      </c>
      <c r="J22" s="81">
        <v>31</v>
      </c>
      <c r="K22" s="7">
        <v>25</v>
      </c>
      <c r="L22" s="7">
        <v>28</v>
      </c>
      <c r="M22" s="7">
        <v>62</v>
      </c>
      <c r="N22" s="84">
        <v>0</v>
      </c>
      <c r="O22" s="74" t="s">
        <v>49</v>
      </c>
      <c r="P22" s="7">
        <v>15</v>
      </c>
      <c r="Q22" s="7">
        <v>14</v>
      </c>
      <c r="R22" s="7" t="s">
        <v>90</v>
      </c>
      <c r="S22" s="7"/>
      <c r="T22" s="7"/>
      <c r="U22" s="37"/>
      <c r="V22" s="96">
        <f>((SUM(E22:U22))/(V13-50))*100+1</f>
        <v>70.18604651162791</v>
      </c>
      <c r="W22" s="7" t="s">
        <v>31</v>
      </c>
      <c r="X22" s="28">
        <v>4</v>
      </c>
      <c r="Y22" s="33">
        <f>X22+'Grades - 1st Term'!Z22</f>
        <v>8</v>
      </c>
      <c r="AA22" s="41">
        <v>64.57345971563981</v>
      </c>
      <c r="AB22" s="41">
        <f t="shared" si="0"/>
        <v>70.18604651162791</v>
      </c>
      <c r="AC22" s="41">
        <f t="shared" si="1"/>
        <v>70.18604651162791</v>
      </c>
      <c r="AD22" s="53"/>
      <c r="AE22" s="53"/>
      <c r="AF22" s="53"/>
      <c r="AG22" s="53"/>
      <c r="AH22" s="53"/>
      <c r="AI22" s="53"/>
    </row>
    <row r="23" spans="1:35" ht="15" customHeight="1">
      <c r="A23" s="7">
        <v>10566</v>
      </c>
      <c r="B23" s="7" t="s">
        <v>86</v>
      </c>
      <c r="C23" s="7"/>
      <c r="D23" s="7"/>
      <c r="E23" s="75">
        <v>44</v>
      </c>
      <c r="F23" s="7">
        <v>25</v>
      </c>
      <c r="G23" s="75">
        <v>47</v>
      </c>
      <c r="H23" s="75">
        <v>47</v>
      </c>
      <c r="I23" s="75">
        <v>87</v>
      </c>
      <c r="J23" s="75">
        <v>50</v>
      </c>
      <c r="K23" s="7">
        <v>25</v>
      </c>
      <c r="L23" s="7">
        <v>35</v>
      </c>
      <c r="M23" s="7">
        <v>26</v>
      </c>
      <c r="N23" s="84">
        <v>0</v>
      </c>
      <c r="O23" s="7">
        <v>43</v>
      </c>
      <c r="P23" s="7">
        <v>10</v>
      </c>
      <c r="Q23" s="7">
        <v>8</v>
      </c>
      <c r="R23" s="7" t="s">
        <v>97</v>
      </c>
      <c r="S23" s="7"/>
      <c r="T23" s="7"/>
      <c r="U23" s="37"/>
      <c r="V23" s="24">
        <f>((SUM(E23:U23))/(V13-0))*100+1</f>
        <v>79.97526501766784</v>
      </c>
      <c r="W23" s="7">
        <v>10566</v>
      </c>
      <c r="X23" s="28">
        <v>6</v>
      </c>
      <c r="Y23" s="33">
        <f>X23+'Grades - 1st Term'!Z23</f>
        <v>9</v>
      </c>
      <c r="Z23" s="2"/>
      <c r="AA23" s="41">
        <v>64.71428571428571</v>
      </c>
      <c r="AB23" s="41">
        <f t="shared" si="0"/>
        <v>79.97526501766784</v>
      </c>
      <c r="AC23" s="41">
        <f t="shared" si="1"/>
        <v>79.97526501766784</v>
      </c>
      <c r="AD23" s="53"/>
      <c r="AE23" s="53"/>
      <c r="AF23" s="53"/>
      <c r="AG23" s="53"/>
      <c r="AH23" s="53"/>
      <c r="AI23" s="53"/>
    </row>
    <row r="24" spans="1:35" s="2" customFormat="1" ht="15" customHeight="1">
      <c r="A24" s="7">
        <v>10216</v>
      </c>
      <c r="B24" s="7"/>
      <c r="C24" s="7"/>
      <c r="D24" s="7"/>
      <c r="E24" s="82">
        <v>0</v>
      </c>
      <c r="F24" s="7">
        <v>25</v>
      </c>
      <c r="G24" s="75">
        <v>37</v>
      </c>
      <c r="H24" s="75">
        <v>48</v>
      </c>
      <c r="I24" s="81">
        <v>47</v>
      </c>
      <c r="J24" s="82">
        <v>0</v>
      </c>
      <c r="K24" s="7"/>
      <c r="L24" s="7">
        <v>20</v>
      </c>
      <c r="M24" s="7">
        <v>39</v>
      </c>
      <c r="N24" s="7">
        <v>9</v>
      </c>
      <c r="O24" s="7">
        <v>35</v>
      </c>
      <c r="P24" s="74" t="s">
        <v>49</v>
      </c>
      <c r="Q24" s="7">
        <v>8</v>
      </c>
      <c r="R24" s="7"/>
      <c r="S24" s="7"/>
      <c r="T24" s="7"/>
      <c r="U24" s="37"/>
      <c r="V24" s="76">
        <f>((SUM(E24:U24))/(V13-20))*100+1</f>
        <v>50.08424908424908</v>
      </c>
      <c r="W24" s="7">
        <v>10216</v>
      </c>
      <c r="X24" s="28">
        <v>2</v>
      </c>
      <c r="Y24" s="33">
        <f>X24+'Grades - 1st Term'!Z24</f>
        <v>2</v>
      </c>
      <c r="AA24" s="41">
        <v>49.5195246179966</v>
      </c>
      <c r="AB24" s="41">
        <f t="shared" si="0"/>
        <v>50.08424908424908</v>
      </c>
      <c r="AC24" s="41">
        <f t="shared" si="1"/>
        <v>50.08424908424908</v>
      </c>
      <c r="AD24" s="53"/>
      <c r="AE24" s="53"/>
      <c r="AF24" s="53"/>
      <c r="AG24" s="53"/>
      <c r="AH24" s="53"/>
      <c r="AI24" s="53"/>
    </row>
    <row r="25" spans="1:60" s="1" customFormat="1" ht="15" customHeight="1">
      <c r="A25" s="7" t="s">
        <v>36</v>
      </c>
      <c r="B25" s="7"/>
      <c r="C25" s="7"/>
      <c r="D25" s="7"/>
      <c r="E25" s="75">
        <v>34</v>
      </c>
      <c r="F25" s="7">
        <v>25</v>
      </c>
      <c r="G25" s="75">
        <v>45</v>
      </c>
      <c r="H25" s="75">
        <v>50</v>
      </c>
      <c r="I25" s="75">
        <v>100</v>
      </c>
      <c r="J25" s="75">
        <v>36</v>
      </c>
      <c r="K25" s="7">
        <v>25</v>
      </c>
      <c r="L25" s="7">
        <v>25</v>
      </c>
      <c r="M25" s="7">
        <v>68</v>
      </c>
      <c r="N25" s="7">
        <v>9</v>
      </c>
      <c r="O25" s="7">
        <v>43</v>
      </c>
      <c r="P25" s="7">
        <v>13</v>
      </c>
      <c r="Q25" s="7">
        <v>14</v>
      </c>
      <c r="R25" s="7" t="s">
        <v>102</v>
      </c>
      <c r="S25" s="7"/>
      <c r="T25" s="7"/>
      <c r="U25" s="37"/>
      <c r="V25" s="24">
        <f>(((SUM(E25:U25))/(V13-0))*100)</f>
        <v>86.04240282685512</v>
      </c>
      <c r="W25" s="7" t="s">
        <v>36</v>
      </c>
      <c r="X25" s="28">
        <v>6</v>
      </c>
      <c r="Y25" s="33">
        <f>X25+'Grades - 1st Term'!Z25</f>
        <v>11</v>
      </c>
      <c r="Z25" s="2"/>
      <c r="AA25" s="41">
        <v>76.30331753554502</v>
      </c>
      <c r="AB25" s="41">
        <f t="shared" si="0"/>
        <v>86.04240282685512</v>
      </c>
      <c r="AC25" s="41">
        <f t="shared" si="1"/>
        <v>86.04240282685512</v>
      </c>
      <c r="AD25" s="53"/>
      <c r="AE25" s="53"/>
      <c r="AF25" s="53"/>
      <c r="AG25" s="53"/>
      <c r="AH25" s="53"/>
      <c r="AI25" s="53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35" ht="15" customHeight="1">
      <c r="A26" s="7" t="s">
        <v>38</v>
      </c>
      <c r="B26" s="7"/>
      <c r="C26" s="7"/>
      <c r="D26" s="7"/>
      <c r="E26" s="82">
        <v>0</v>
      </c>
      <c r="F26" s="7">
        <v>20</v>
      </c>
      <c r="G26" s="82">
        <v>0</v>
      </c>
      <c r="H26" s="81">
        <v>29</v>
      </c>
      <c r="I26" s="82">
        <v>0</v>
      </c>
      <c r="J26" s="75">
        <v>33</v>
      </c>
      <c r="K26" s="7">
        <v>25</v>
      </c>
      <c r="L26" s="7">
        <v>40</v>
      </c>
      <c r="M26" s="7">
        <v>32</v>
      </c>
      <c r="N26" s="7">
        <v>9</v>
      </c>
      <c r="O26" s="74" t="s">
        <v>49</v>
      </c>
      <c r="P26" s="7">
        <v>7</v>
      </c>
      <c r="Q26" s="7">
        <v>4</v>
      </c>
      <c r="R26" s="7"/>
      <c r="S26" s="7"/>
      <c r="T26" s="7"/>
      <c r="U26" s="37"/>
      <c r="V26" s="76">
        <f>((SUM(E26:U26))/(V13-50))*100+1</f>
        <v>39.565891472868216</v>
      </c>
      <c r="W26" s="7" t="s">
        <v>38</v>
      </c>
      <c r="X26" s="28">
        <v>1</v>
      </c>
      <c r="Y26" s="33">
        <f>X26+'Grades - 1st Term'!Z26</f>
        <v>8</v>
      </c>
      <c r="Z26" s="2"/>
      <c r="AA26" s="41">
        <v>64.66836734693877</v>
      </c>
      <c r="AB26" s="41">
        <f t="shared" si="0"/>
        <v>39.565891472868216</v>
      </c>
      <c r="AC26" s="41">
        <f t="shared" si="1"/>
        <v>39.565891472868216</v>
      </c>
      <c r="AD26" s="53"/>
      <c r="AE26" s="53"/>
      <c r="AF26" s="53"/>
      <c r="AG26" s="53"/>
      <c r="AH26" s="53"/>
      <c r="AI26" s="53"/>
    </row>
    <row r="27" spans="1:35" ht="15" customHeight="1">
      <c r="A27" s="7" t="s">
        <v>40</v>
      </c>
      <c r="B27" s="7" t="s">
        <v>85</v>
      </c>
      <c r="C27" s="7"/>
      <c r="D27" s="7"/>
      <c r="E27" s="75">
        <v>46</v>
      </c>
      <c r="F27" s="7">
        <v>20</v>
      </c>
      <c r="G27" s="75">
        <v>38</v>
      </c>
      <c r="H27" s="85">
        <v>48</v>
      </c>
      <c r="I27" s="75">
        <v>100</v>
      </c>
      <c r="J27" s="75">
        <v>40</v>
      </c>
      <c r="K27" s="7">
        <v>25</v>
      </c>
      <c r="L27" s="7">
        <v>40</v>
      </c>
      <c r="M27" s="7">
        <v>40</v>
      </c>
      <c r="N27" s="84">
        <v>0</v>
      </c>
      <c r="O27" s="7">
        <v>46</v>
      </c>
      <c r="P27" s="7">
        <v>10</v>
      </c>
      <c r="Q27" s="7">
        <v>16</v>
      </c>
      <c r="R27" s="7" t="s">
        <v>94</v>
      </c>
      <c r="S27" s="7"/>
      <c r="T27" s="7"/>
      <c r="U27" s="37"/>
      <c r="V27" s="24">
        <f>((SUM(E27:U27))/(V13-0))*100+2</f>
        <v>84.86219081272085</v>
      </c>
      <c r="W27" s="7" t="s">
        <v>40</v>
      </c>
      <c r="X27" s="28">
        <v>6</v>
      </c>
      <c r="Y27" s="33">
        <f>X27+'Grades - 1st Term'!Z27</f>
        <v>14</v>
      </c>
      <c r="Z27" s="2"/>
      <c r="AA27" s="41">
        <v>85.54502369668246</v>
      </c>
      <c r="AB27" s="41">
        <f t="shared" si="0"/>
        <v>84.86219081272085</v>
      </c>
      <c r="AC27" s="41">
        <f t="shared" si="1"/>
        <v>84.86219081272085</v>
      </c>
      <c r="AD27" s="53"/>
      <c r="AE27" s="53"/>
      <c r="AF27" s="53"/>
      <c r="AG27" s="53"/>
      <c r="AH27" s="53"/>
      <c r="AI27" s="53"/>
    </row>
    <row r="28" spans="1:35" ht="15" customHeight="1">
      <c r="A28" s="7" t="s">
        <v>42</v>
      </c>
      <c r="B28" s="7" t="s">
        <v>85</v>
      </c>
      <c r="C28" s="7"/>
      <c r="D28" s="7"/>
      <c r="E28" s="75">
        <v>36</v>
      </c>
      <c r="F28" s="7">
        <v>25</v>
      </c>
      <c r="G28" s="75">
        <v>46</v>
      </c>
      <c r="H28" s="75">
        <v>50</v>
      </c>
      <c r="I28" s="75">
        <v>96</v>
      </c>
      <c r="J28" s="75">
        <v>48</v>
      </c>
      <c r="K28" s="7">
        <v>25</v>
      </c>
      <c r="L28" s="7">
        <v>40</v>
      </c>
      <c r="M28" s="7">
        <v>68</v>
      </c>
      <c r="N28" s="7">
        <v>9</v>
      </c>
      <c r="O28" s="7">
        <v>46</v>
      </c>
      <c r="P28" s="7">
        <v>7</v>
      </c>
      <c r="Q28" s="7">
        <v>8</v>
      </c>
      <c r="R28" s="7" t="s">
        <v>93</v>
      </c>
      <c r="S28" s="7"/>
      <c r="T28" s="7"/>
      <c r="U28" s="37"/>
      <c r="V28" s="24">
        <f>((SUM(E28:U28))/(V13-0))*100+1</f>
        <v>90.04593639575971</v>
      </c>
      <c r="W28" s="7" t="s">
        <v>42</v>
      </c>
      <c r="X28" s="28">
        <v>6</v>
      </c>
      <c r="Y28" s="33">
        <f>X28+'Grades - 1st Term'!Z28</f>
        <v>12</v>
      </c>
      <c r="AA28" s="41">
        <v>69.72037914691943</v>
      </c>
      <c r="AB28" s="41">
        <f t="shared" si="0"/>
        <v>90.04593639575971</v>
      </c>
      <c r="AC28" s="41">
        <f t="shared" si="1"/>
        <v>90.04593639575971</v>
      </c>
      <c r="AD28" s="53"/>
      <c r="AE28" s="53"/>
      <c r="AF28" s="53"/>
      <c r="AG28" s="53"/>
      <c r="AH28" s="53"/>
      <c r="AI28" s="53"/>
    </row>
    <row r="29" spans="1:35" ht="15" customHeight="1">
      <c r="A29" s="7" t="s">
        <v>70</v>
      </c>
      <c r="B29" s="7"/>
      <c r="C29" s="7"/>
      <c r="D29" s="7"/>
      <c r="E29" s="75">
        <v>46</v>
      </c>
      <c r="F29" s="7">
        <v>25</v>
      </c>
      <c r="G29" s="75">
        <v>42</v>
      </c>
      <c r="H29" s="75">
        <v>50</v>
      </c>
      <c r="I29" s="75">
        <v>92</v>
      </c>
      <c r="J29" s="75">
        <v>48</v>
      </c>
      <c r="K29" s="7"/>
      <c r="L29" s="7">
        <v>35</v>
      </c>
      <c r="M29" s="7">
        <v>88</v>
      </c>
      <c r="N29" s="84">
        <v>0</v>
      </c>
      <c r="O29" s="7">
        <v>45</v>
      </c>
      <c r="P29" s="74" t="s">
        <v>49</v>
      </c>
      <c r="Q29" s="74" t="s">
        <v>49</v>
      </c>
      <c r="R29" s="7" t="s">
        <v>98</v>
      </c>
      <c r="S29" s="7"/>
      <c r="T29" s="7"/>
      <c r="U29" s="37"/>
      <c r="V29" s="24">
        <f>((SUM(E29:U29))/(V13-40))*100</f>
        <v>89.54372623574145</v>
      </c>
      <c r="W29" s="7" t="s">
        <v>70</v>
      </c>
      <c r="X29" s="28">
        <v>6</v>
      </c>
      <c r="Y29" s="33">
        <f>X29+'Grades - 1st Term'!Z29</f>
        <v>6</v>
      </c>
      <c r="AA29" s="40"/>
      <c r="AB29" s="41">
        <f t="shared" si="0"/>
        <v>89.54372623574145</v>
      </c>
      <c r="AC29" s="41">
        <f t="shared" si="1"/>
        <v>89.54372623574145</v>
      </c>
      <c r="AD29" s="53"/>
      <c r="AE29" s="53"/>
      <c r="AF29" s="53"/>
      <c r="AG29" s="53"/>
      <c r="AH29" s="53"/>
      <c r="AI29" s="53"/>
    </row>
    <row r="30" spans="1:60" s="8" customFormat="1" ht="12.75" customHeight="1">
      <c r="A30" s="7"/>
      <c r="B30" s="7"/>
      <c r="C30" s="7"/>
      <c r="D30" s="7"/>
      <c r="E30" s="7">
        <v>1</v>
      </c>
      <c r="F30" s="7"/>
      <c r="G30" s="7">
        <v>1</v>
      </c>
      <c r="H30" s="7">
        <v>1</v>
      </c>
      <c r="I30" s="7">
        <v>2</v>
      </c>
      <c r="J30" s="7">
        <v>1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53"/>
      <c r="V30" s="53"/>
      <c r="W30" s="7"/>
      <c r="X30" s="65" t="s">
        <v>8</v>
      </c>
      <c r="Y30" s="54">
        <f>SUM(C30:U30)</f>
        <v>6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</row>
  </sheetData>
  <mergeCells count="10">
    <mergeCell ref="AD11:AD13"/>
    <mergeCell ref="AI11:AI13"/>
    <mergeCell ref="AE11:AE13"/>
    <mergeCell ref="AF11:AF13"/>
    <mergeCell ref="AG11:AG13"/>
    <mergeCell ref="AH11:AH13"/>
    <mergeCell ref="I1:S1"/>
    <mergeCell ref="AA11:AA13"/>
    <mergeCell ref="AB11:AB13"/>
    <mergeCell ref="AC11:AC1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0"/>
  <sheetViews>
    <sheetView workbookViewId="0" topLeftCell="A11">
      <selection activeCell="R17" sqref="R17"/>
    </sheetView>
  </sheetViews>
  <sheetFormatPr defaultColWidth="9.140625" defaultRowHeight="12.75"/>
  <cols>
    <col min="1" max="1" width="10.28125" style="3" customWidth="1"/>
    <col min="2" max="2" width="12.00390625" style="3" hidden="1" customWidth="1"/>
    <col min="3" max="3" width="2.8515625" style="3" hidden="1" customWidth="1"/>
    <col min="4" max="4" width="6.140625" style="3" customWidth="1"/>
    <col min="5" max="5" width="7.140625" style="3" customWidth="1"/>
    <col min="6" max="9" width="7.140625" style="25" customWidth="1"/>
    <col min="10" max="11" width="7.140625" style="3" customWidth="1"/>
    <col min="12" max="14" width="6.7109375" style="3" customWidth="1"/>
    <col min="15" max="15" width="6.28125" style="4" customWidth="1"/>
    <col min="16" max="16" width="8.57421875" style="4" customWidth="1"/>
    <col min="17" max="17" width="5.421875" style="11" customWidth="1"/>
    <col min="18" max="18" width="9.7109375" style="3" customWidth="1"/>
    <col min="19" max="19" width="13.57421875" style="20" customWidth="1"/>
    <col min="20" max="20" width="6.7109375" style="26" customWidth="1"/>
    <col min="21" max="21" width="1.421875" style="0" customWidth="1"/>
    <col min="22" max="27" width="5.7109375" style="4" customWidth="1"/>
    <col min="28" max="28" width="15.00390625" style="4" customWidth="1"/>
    <col min="29" max="29" width="5.7109375" style="4" customWidth="1"/>
    <col min="30" max="30" width="19.140625" style="4" customWidth="1"/>
    <col min="31" max="55" width="9.140625" style="2" customWidth="1"/>
  </cols>
  <sheetData>
    <row r="1" spans="4:55" ht="12.75">
      <c r="D1" s="7"/>
      <c r="F1" s="109" t="s">
        <v>21</v>
      </c>
      <c r="G1" s="109"/>
      <c r="H1" s="109"/>
      <c r="I1" s="109"/>
      <c r="J1" s="109"/>
      <c r="K1" s="109"/>
      <c r="L1" s="109"/>
      <c r="M1" s="109"/>
      <c r="N1" s="109"/>
      <c r="O1"/>
      <c r="P1"/>
      <c r="Q1"/>
      <c r="R1"/>
      <c r="S1"/>
      <c r="T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" ht="12.75">
      <c r="A2" s="15"/>
      <c r="B2" s="4"/>
      <c r="D2" s="4"/>
      <c r="E2" s="4"/>
    </row>
    <row r="3" spans="1:5" ht="12.75">
      <c r="A3" s="11" t="s">
        <v>4</v>
      </c>
      <c r="B3" s="4"/>
      <c r="D3" s="4"/>
      <c r="E3" s="4"/>
    </row>
    <row r="4" spans="1:5" ht="12.75">
      <c r="A4" s="23"/>
      <c r="B4" s="4"/>
      <c r="D4" s="4"/>
      <c r="E4" s="4"/>
    </row>
    <row r="5" spans="1:5" ht="12.75">
      <c r="A5" s="14"/>
      <c r="B5" s="4"/>
      <c r="D5" s="4"/>
      <c r="E5" s="4"/>
    </row>
    <row r="6" spans="1:5" ht="12.75">
      <c r="A6" s="21"/>
      <c r="B6" s="4"/>
      <c r="D6" s="4"/>
      <c r="E6" s="4"/>
    </row>
    <row r="7" spans="1:5" ht="12.75">
      <c r="A7" s="19"/>
      <c r="B7" s="4"/>
      <c r="D7" s="4"/>
      <c r="E7" s="4"/>
    </row>
    <row r="8" spans="1:5" ht="12.75">
      <c r="A8" s="16"/>
      <c r="B8" s="4"/>
      <c r="D8" s="4"/>
      <c r="E8" s="4"/>
    </row>
    <row r="9" spans="1:5" ht="12.75">
      <c r="A9" s="17"/>
      <c r="B9" s="4"/>
      <c r="D9" s="4"/>
      <c r="E9" s="4"/>
    </row>
    <row r="10" spans="1:5" ht="12.75">
      <c r="A10" s="18"/>
      <c r="B10" s="4"/>
      <c r="D10" s="4"/>
      <c r="E10" s="4"/>
    </row>
    <row r="11" spans="1:55" s="8" customFormat="1" ht="108" customHeight="1">
      <c r="A11" s="7"/>
      <c r="B11" s="7"/>
      <c r="C11" s="7"/>
      <c r="D11" s="78" t="s">
        <v>103</v>
      </c>
      <c r="E11" s="22" t="s">
        <v>105</v>
      </c>
      <c r="F11" s="22" t="s">
        <v>107</v>
      </c>
      <c r="G11" s="22" t="s">
        <v>108</v>
      </c>
      <c r="H11" s="78" t="s">
        <v>109</v>
      </c>
      <c r="I11" s="78" t="s">
        <v>104</v>
      </c>
      <c r="J11" s="22" t="s">
        <v>106</v>
      </c>
      <c r="K11" s="78" t="s">
        <v>110</v>
      </c>
      <c r="L11" s="78" t="s">
        <v>122</v>
      </c>
      <c r="M11" s="22"/>
      <c r="N11" s="22"/>
      <c r="O11" s="22"/>
      <c r="P11" s="34" t="s">
        <v>9</v>
      </c>
      <c r="Q11" s="12"/>
      <c r="R11" s="7"/>
      <c r="S11" s="20"/>
      <c r="T11" s="20"/>
      <c r="V11" s="105" t="s">
        <v>10</v>
      </c>
      <c r="W11" s="105" t="s">
        <v>11</v>
      </c>
      <c r="X11" s="105" t="s">
        <v>12</v>
      </c>
      <c r="Y11" s="105" t="s">
        <v>13</v>
      </c>
      <c r="Z11" s="105" t="s">
        <v>14</v>
      </c>
      <c r="AA11" s="105" t="s">
        <v>18</v>
      </c>
      <c r="AB11" s="107" t="s">
        <v>17</v>
      </c>
      <c r="AC11" s="105" t="s">
        <v>16</v>
      </c>
      <c r="AD11" s="105" t="s">
        <v>15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8" customFormat="1" ht="12.75">
      <c r="A12" s="6"/>
      <c r="B12" s="6"/>
      <c r="C12" s="6"/>
      <c r="D12" s="79">
        <v>39066</v>
      </c>
      <c r="E12" s="57">
        <v>39431</v>
      </c>
      <c r="F12" s="57">
        <v>39434</v>
      </c>
      <c r="G12" s="57">
        <v>39437</v>
      </c>
      <c r="H12" s="79">
        <v>39087</v>
      </c>
      <c r="I12" s="79"/>
      <c r="J12" s="57">
        <v>39094</v>
      </c>
      <c r="K12" s="79">
        <v>39094</v>
      </c>
      <c r="L12" s="79">
        <v>39099</v>
      </c>
      <c r="M12" s="57"/>
      <c r="N12" s="57"/>
      <c r="O12" s="57"/>
      <c r="P12" s="35"/>
      <c r="Q12" s="5" t="s">
        <v>0</v>
      </c>
      <c r="R12" s="6"/>
      <c r="S12" s="20" t="s">
        <v>5</v>
      </c>
      <c r="T12" s="20"/>
      <c r="V12" s="106"/>
      <c r="W12" s="106"/>
      <c r="X12" s="106"/>
      <c r="Y12" s="106"/>
      <c r="Z12" s="106"/>
      <c r="AA12" s="106"/>
      <c r="AB12" s="108"/>
      <c r="AC12" s="106"/>
      <c r="AD12" s="106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8" customFormat="1" ht="12.75" customHeight="1" thickBot="1">
      <c r="A13" s="9" t="s">
        <v>1</v>
      </c>
      <c r="B13" s="9" t="s">
        <v>3</v>
      </c>
      <c r="C13" s="9" t="s">
        <v>19</v>
      </c>
      <c r="D13" s="80">
        <v>150</v>
      </c>
      <c r="E13" s="10">
        <v>25</v>
      </c>
      <c r="F13" s="10">
        <v>250</v>
      </c>
      <c r="G13" s="10">
        <v>20</v>
      </c>
      <c r="H13" s="80">
        <v>50</v>
      </c>
      <c r="I13" s="80">
        <v>50</v>
      </c>
      <c r="J13" s="10">
        <v>50</v>
      </c>
      <c r="K13" s="80">
        <v>200</v>
      </c>
      <c r="L13" s="80" t="s">
        <v>123</v>
      </c>
      <c r="M13" s="10"/>
      <c r="N13" s="10"/>
      <c r="O13" s="10"/>
      <c r="P13" s="36"/>
      <c r="Q13" s="13">
        <f>SUM(D13:P13)</f>
        <v>795</v>
      </c>
      <c r="R13" s="9" t="s">
        <v>1</v>
      </c>
      <c r="S13" s="27" t="s">
        <v>6</v>
      </c>
      <c r="T13" s="27" t="s">
        <v>7</v>
      </c>
      <c r="V13" s="106"/>
      <c r="W13" s="106"/>
      <c r="X13" s="106"/>
      <c r="Y13" s="106"/>
      <c r="Z13" s="106"/>
      <c r="AA13" s="106"/>
      <c r="AB13" s="108"/>
      <c r="AC13" s="106"/>
      <c r="AD13" s="106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30" ht="13.5" hidden="1" thickTop="1">
      <c r="A14" s="3" t="s">
        <v>2</v>
      </c>
      <c r="B14" s="3">
        <v>29296</v>
      </c>
      <c r="E14" s="30">
        <v>0</v>
      </c>
      <c r="F14" s="32"/>
      <c r="G14" s="32"/>
      <c r="H14" s="32"/>
      <c r="I14" s="32"/>
      <c r="J14" s="31"/>
      <c r="K14" s="31"/>
      <c r="P14" s="37"/>
      <c r="Q14" s="24">
        <f>((SUM(O14:P14))/(Q13-0))*100</f>
        <v>0</v>
      </c>
      <c r="R14" s="3" t="s">
        <v>2</v>
      </c>
      <c r="S14" s="28">
        <v>0</v>
      </c>
      <c r="T14" s="29">
        <f>SUM(S14:S14)</f>
        <v>0</v>
      </c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ht="15" customHeight="1" thickTop="1">
      <c r="A15" s="7">
        <v>11346</v>
      </c>
      <c r="B15" s="7"/>
      <c r="C15" s="7"/>
      <c r="D15" s="75">
        <v>123</v>
      </c>
      <c r="E15" s="7">
        <v>20</v>
      </c>
      <c r="F15" s="7">
        <v>200</v>
      </c>
      <c r="G15" s="74" t="s">
        <v>49</v>
      </c>
      <c r="H15" s="75">
        <v>50</v>
      </c>
      <c r="I15" s="75">
        <v>44</v>
      </c>
      <c r="J15" s="7">
        <v>44</v>
      </c>
      <c r="K15" s="82">
        <v>0</v>
      </c>
      <c r="L15" s="7"/>
      <c r="M15" s="7"/>
      <c r="N15" s="7"/>
      <c r="O15" s="7"/>
      <c r="P15" s="37"/>
      <c r="Q15" s="76">
        <f>((SUM(D15:P15))/(Q13-20))*100</f>
        <v>62.064516129032256</v>
      </c>
      <c r="R15" s="7">
        <v>11346</v>
      </c>
      <c r="S15" s="28">
        <v>5</v>
      </c>
      <c r="T15" s="33">
        <f>'Grades - 2nd Term'!Y15+'Grades - 3rd Term'!S15</f>
        <v>11</v>
      </c>
      <c r="V15" s="41">
        <v>59.673469387755105</v>
      </c>
      <c r="W15" s="40"/>
      <c r="X15" s="41"/>
      <c r="Y15" s="43"/>
      <c r="Z15" s="43"/>
      <c r="AA15" s="46"/>
      <c r="AB15" s="42"/>
      <c r="AC15" s="45"/>
      <c r="AD15" s="44"/>
    </row>
    <row r="16" spans="1:30" ht="15" customHeight="1">
      <c r="A16" s="7" t="s">
        <v>23</v>
      </c>
      <c r="B16" s="7"/>
      <c r="C16" s="7"/>
      <c r="D16" s="82">
        <v>0</v>
      </c>
      <c r="E16" s="7">
        <v>25</v>
      </c>
      <c r="F16" s="7">
        <v>245</v>
      </c>
      <c r="G16" s="7">
        <v>12</v>
      </c>
      <c r="H16" s="75">
        <v>46</v>
      </c>
      <c r="I16" s="75">
        <v>47</v>
      </c>
      <c r="J16" s="7">
        <v>44</v>
      </c>
      <c r="K16" s="75">
        <v>147</v>
      </c>
      <c r="L16" s="7"/>
      <c r="M16" s="7"/>
      <c r="N16" s="7"/>
      <c r="O16" s="7"/>
      <c r="P16" s="37"/>
      <c r="Q16" s="24">
        <f>(((SUM(D16:P16))/(Q13-0))*100)</f>
        <v>71.19496855345912</v>
      </c>
      <c r="R16" s="7" t="s">
        <v>23</v>
      </c>
      <c r="S16" s="28">
        <v>5</v>
      </c>
      <c r="T16" s="33">
        <f>'Grades - 2nd Term'!Y16+'Grades - 3rd Term'!S16</f>
        <v>19</v>
      </c>
      <c r="V16" s="41">
        <v>88.25592417061611</v>
      </c>
      <c r="W16" s="40"/>
      <c r="X16" s="41"/>
      <c r="Y16" s="43"/>
      <c r="Z16" s="43"/>
      <c r="AA16" s="46"/>
      <c r="AB16" s="42"/>
      <c r="AC16" s="45"/>
      <c r="AD16" s="44"/>
    </row>
    <row r="17" spans="1:30" ht="15" customHeight="1">
      <c r="A17" s="7">
        <v>11110</v>
      </c>
      <c r="B17" s="7"/>
      <c r="C17" s="7"/>
      <c r="D17" s="75">
        <v>145</v>
      </c>
      <c r="E17" s="7">
        <v>25</v>
      </c>
      <c r="F17" s="7">
        <v>245</v>
      </c>
      <c r="G17" s="7">
        <v>10</v>
      </c>
      <c r="H17" s="82">
        <v>0</v>
      </c>
      <c r="I17" s="82">
        <v>0</v>
      </c>
      <c r="J17" s="7">
        <v>42</v>
      </c>
      <c r="K17" s="82">
        <v>0</v>
      </c>
      <c r="L17" s="7"/>
      <c r="M17" s="7"/>
      <c r="N17" s="7"/>
      <c r="O17" s="7"/>
      <c r="P17" s="37"/>
      <c r="Q17" s="76">
        <f>(((SUM(D17:P17))/(Q13-0))*100)</f>
        <v>58.74213836477987</v>
      </c>
      <c r="R17" s="7">
        <v>11110</v>
      </c>
      <c r="S17" s="28">
        <v>3</v>
      </c>
      <c r="T17" s="33">
        <f>'Grades - 2nd Term'!Y17+S17</f>
        <v>8</v>
      </c>
      <c r="V17" s="41"/>
      <c r="W17" s="40"/>
      <c r="X17" s="41"/>
      <c r="Y17" s="43"/>
      <c r="Z17" s="43"/>
      <c r="AA17" s="46"/>
      <c r="AB17" s="42"/>
      <c r="AC17" s="45"/>
      <c r="AD17" s="44"/>
    </row>
    <row r="18" spans="1:30" s="2" customFormat="1" ht="15" customHeight="1">
      <c r="A18" s="7">
        <v>11168</v>
      </c>
      <c r="B18" s="7"/>
      <c r="C18" s="7"/>
      <c r="D18" s="75">
        <v>103</v>
      </c>
      <c r="E18" s="7">
        <v>20</v>
      </c>
      <c r="F18" s="7">
        <v>200</v>
      </c>
      <c r="G18" s="7">
        <v>10</v>
      </c>
      <c r="H18" s="81">
        <v>26</v>
      </c>
      <c r="I18" s="75">
        <v>47</v>
      </c>
      <c r="J18" s="7">
        <v>40</v>
      </c>
      <c r="K18" s="75">
        <v>144</v>
      </c>
      <c r="L18" s="7"/>
      <c r="M18" s="7"/>
      <c r="N18" s="7"/>
      <c r="O18" s="7"/>
      <c r="P18" s="37"/>
      <c r="Q18" s="24">
        <f>((SUM(D18:P18))/(Q13-0))*100</f>
        <v>74.21383647798741</v>
      </c>
      <c r="R18" s="7">
        <v>11168</v>
      </c>
      <c r="S18" s="28">
        <v>7</v>
      </c>
      <c r="T18" s="33">
        <f>'Grades - 2nd Term'!Y17+'Grades - 3rd Term'!S18</f>
        <v>12</v>
      </c>
      <c r="V18" s="41">
        <v>67.41706161137441</v>
      </c>
      <c r="W18" s="40"/>
      <c r="X18" s="41"/>
      <c r="Y18" s="43"/>
      <c r="Z18" s="43"/>
      <c r="AA18" s="46"/>
      <c r="AB18" s="42"/>
      <c r="AC18" s="45"/>
      <c r="AD18" s="44"/>
    </row>
    <row r="19" spans="1:30" s="2" customFormat="1" ht="15" customHeight="1">
      <c r="A19" s="7">
        <v>10799</v>
      </c>
      <c r="B19" s="7"/>
      <c r="C19" s="7"/>
      <c r="D19" s="82">
        <v>0</v>
      </c>
      <c r="E19" s="7">
        <v>15</v>
      </c>
      <c r="F19" s="7">
        <v>200</v>
      </c>
      <c r="G19" s="7">
        <v>6</v>
      </c>
      <c r="H19" s="82">
        <v>0</v>
      </c>
      <c r="I19" s="82">
        <v>0</v>
      </c>
      <c r="J19" s="7">
        <v>44</v>
      </c>
      <c r="K19" s="82">
        <v>0</v>
      </c>
      <c r="L19" s="7"/>
      <c r="M19" s="7"/>
      <c r="N19" s="7"/>
      <c r="O19" s="7"/>
      <c r="P19" s="37"/>
      <c r="Q19" s="76">
        <f>((SUM(D19:P19))/(Q13-0))*100</f>
        <v>33.33333333333333</v>
      </c>
      <c r="R19" s="7">
        <v>10799</v>
      </c>
      <c r="S19" s="28">
        <v>0</v>
      </c>
      <c r="T19" s="33">
        <f>'Grades - 2nd Term'!Y18+'Grades - 3rd Term'!S19</f>
        <v>6</v>
      </c>
      <c r="V19" s="41">
        <v>50.04569420035149</v>
      </c>
      <c r="W19" s="40"/>
      <c r="X19" s="41"/>
      <c r="Y19" s="43"/>
      <c r="Z19" s="43"/>
      <c r="AA19" s="46"/>
      <c r="AB19" s="42"/>
      <c r="AC19" s="45"/>
      <c r="AD19" s="44"/>
    </row>
    <row r="20" spans="1:30" s="2" customFormat="1" ht="15" customHeight="1">
      <c r="A20" s="7" t="s">
        <v>27</v>
      </c>
      <c r="B20" s="7"/>
      <c r="C20" s="7"/>
      <c r="D20" s="82">
        <v>0</v>
      </c>
      <c r="E20" s="7">
        <v>25</v>
      </c>
      <c r="F20" s="7">
        <v>250</v>
      </c>
      <c r="G20" s="7">
        <v>13</v>
      </c>
      <c r="H20" s="81">
        <v>28</v>
      </c>
      <c r="I20" s="82">
        <v>0</v>
      </c>
      <c r="J20" s="7">
        <v>35</v>
      </c>
      <c r="K20" s="82">
        <v>0</v>
      </c>
      <c r="L20" s="7"/>
      <c r="M20" s="7"/>
      <c r="N20" s="7"/>
      <c r="O20" s="7"/>
      <c r="P20" s="37"/>
      <c r="Q20" s="76">
        <f>((SUM(D20:P20))/(Q13-0))*100</f>
        <v>44.15094339622642</v>
      </c>
      <c r="R20" s="7" t="s">
        <v>27</v>
      </c>
      <c r="S20" s="28">
        <v>0</v>
      </c>
      <c r="T20" s="33">
        <f>'Grades - 2nd Term'!Y19+'Grades - 3rd Term'!S20</f>
        <v>4</v>
      </c>
      <c r="V20" s="41">
        <v>89.55924170616115</v>
      </c>
      <c r="W20" s="40"/>
      <c r="X20" s="41"/>
      <c r="Y20" s="43"/>
      <c r="Z20" s="43"/>
      <c r="AA20" s="46"/>
      <c r="AB20" s="42"/>
      <c r="AC20" s="45"/>
      <c r="AD20" s="44"/>
    </row>
    <row r="21" spans="1:30" s="2" customFormat="1" ht="15" customHeight="1">
      <c r="A21" s="7" t="s">
        <v>29</v>
      </c>
      <c r="B21" s="7"/>
      <c r="C21" s="7"/>
      <c r="D21" s="75">
        <v>150</v>
      </c>
      <c r="E21" s="7">
        <v>25</v>
      </c>
      <c r="F21" s="7">
        <v>150</v>
      </c>
      <c r="G21" s="7">
        <v>15</v>
      </c>
      <c r="H21" s="75">
        <v>50</v>
      </c>
      <c r="I21" s="75">
        <v>42</v>
      </c>
      <c r="J21" s="7">
        <v>42</v>
      </c>
      <c r="K21" s="75">
        <v>136</v>
      </c>
      <c r="L21" s="7"/>
      <c r="M21" s="7"/>
      <c r="N21" s="7"/>
      <c r="O21" s="7"/>
      <c r="P21" s="37"/>
      <c r="Q21" s="24">
        <f>((SUM(D21:P21))/(Q13-0))*100</f>
        <v>76.72955974842768</v>
      </c>
      <c r="R21" s="7" t="s">
        <v>29</v>
      </c>
      <c r="S21" s="28">
        <v>8</v>
      </c>
      <c r="T21" s="100">
        <f>'Grades - 2nd Term'!Y20+'Grades - 3rd Term'!S21</f>
        <v>22</v>
      </c>
      <c r="V21" s="41">
        <v>74.98387096774194</v>
      </c>
      <c r="W21" s="40"/>
      <c r="X21" s="41"/>
      <c r="Y21" s="43"/>
      <c r="Z21" s="43"/>
      <c r="AA21" s="46"/>
      <c r="AB21" s="42"/>
      <c r="AC21" s="45"/>
      <c r="AD21" s="44"/>
    </row>
    <row r="22" spans="1:30" s="2" customFormat="1" ht="15" customHeight="1">
      <c r="A22" s="7" t="s">
        <v>31</v>
      </c>
      <c r="B22" s="7"/>
      <c r="C22" s="7"/>
      <c r="D22" s="75">
        <v>135</v>
      </c>
      <c r="E22" s="7">
        <v>20</v>
      </c>
      <c r="F22" s="7">
        <v>245</v>
      </c>
      <c r="G22" s="7">
        <v>15</v>
      </c>
      <c r="H22" s="75">
        <v>42</v>
      </c>
      <c r="I22" s="75">
        <v>44</v>
      </c>
      <c r="J22" s="7">
        <v>42</v>
      </c>
      <c r="K22" s="75">
        <v>138</v>
      </c>
      <c r="L22" s="7"/>
      <c r="M22" s="7"/>
      <c r="N22" s="7"/>
      <c r="O22" s="7"/>
      <c r="P22" s="37"/>
      <c r="Q22" s="24">
        <f>((SUM(D22:P22))/(Q13-0))*100</f>
        <v>85.66037735849056</v>
      </c>
      <c r="R22" s="7" t="s">
        <v>31</v>
      </c>
      <c r="S22" s="28">
        <v>8</v>
      </c>
      <c r="T22" s="33">
        <f>'Grades - 2nd Term'!Y21+'Grades - 3rd Term'!S22</f>
        <v>18</v>
      </c>
      <c r="V22" s="41">
        <v>64.57345971563981</v>
      </c>
      <c r="W22" s="40"/>
      <c r="X22" s="41"/>
      <c r="Y22" s="43"/>
      <c r="Z22" s="43"/>
      <c r="AA22" s="46"/>
      <c r="AB22" s="42"/>
      <c r="AC22" s="45"/>
      <c r="AD22" s="44"/>
    </row>
    <row r="23" spans="1:30" ht="15" customHeight="1">
      <c r="A23" s="7">
        <v>10566</v>
      </c>
      <c r="B23" s="7"/>
      <c r="C23" s="7"/>
      <c r="D23" s="85">
        <v>128</v>
      </c>
      <c r="E23" s="7">
        <v>25</v>
      </c>
      <c r="F23" s="7">
        <v>235</v>
      </c>
      <c r="G23" s="7">
        <v>10</v>
      </c>
      <c r="H23" s="81">
        <v>24</v>
      </c>
      <c r="I23" s="75">
        <v>36</v>
      </c>
      <c r="J23" s="7">
        <v>33</v>
      </c>
      <c r="K23" s="75">
        <v>135</v>
      </c>
      <c r="L23" s="7"/>
      <c r="M23" s="7"/>
      <c r="N23" s="7"/>
      <c r="O23" s="7"/>
      <c r="P23" s="37"/>
      <c r="Q23" s="24">
        <f>((SUM(D23:P23))/(Q13-0))*100</f>
        <v>78.74213836477988</v>
      </c>
      <c r="R23" s="7">
        <v>10566</v>
      </c>
      <c r="S23" s="28">
        <v>7</v>
      </c>
      <c r="T23" s="33">
        <f>'Grades - 2nd Term'!Y22+'Grades - 3rd Term'!S23</f>
        <v>15</v>
      </c>
      <c r="U23" s="2"/>
      <c r="V23" s="41">
        <v>64.71428571428571</v>
      </c>
      <c r="W23" s="40"/>
      <c r="X23" s="41"/>
      <c r="Y23" s="43"/>
      <c r="Z23" s="43"/>
      <c r="AA23" s="46"/>
      <c r="AB23" s="42"/>
      <c r="AC23" s="45"/>
      <c r="AD23" s="44"/>
    </row>
    <row r="24" spans="1:30" s="2" customFormat="1" ht="15" customHeight="1">
      <c r="A24" s="7">
        <v>10216</v>
      </c>
      <c r="B24" s="7"/>
      <c r="C24" s="7"/>
      <c r="D24" s="85">
        <v>135</v>
      </c>
      <c r="E24" s="7">
        <v>20</v>
      </c>
      <c r="F24" s="84">
        <v>0</v>
      </c>
      <c r="G24" s="84">
        <v>0</v>
      </c>
      <c r="H24" s="81">
        <v>24</v>
      </c>
      <c r="I24" s="82">
        <v>0</v>
      </c>
      <c r="J24" s="7">
        <v>28</v>
      </c>
      <c r="K24" s="75">
        <v>154</v>
      </c>
      <c r="L24" s="7"/>
      <c r="M24" s="7"/>
      <c r="N24" s="7"/>
      <c r="O24" s="7"/>
      <c r="P24" s="37"/>
      <c r="Q24" s="76">
        <f>((SUM(D24:P24))/(Q13-0))*100</f>
        <v>45.40880503144654</v>
      </c>
      <c r="R24" s="7">
        <v>10216</v>
      </c>
      <c r="S24" s="28">
        <v>6</v>
      </c>
      <c r="T24" s="33">
        <f>'Grades - 2nd Term'!Y23+'Grades - 3rd Term'!S24</f>
        <v>15</v>
      </c>
      <c r="V24" s="41">
        <v>49.5195246179966</v>
      </c>
      <c r="W24" s="40"/>
      <c r="X24" s="41"/>
      <c r="Y24" s="43"/>
      <c r="Z24" s="43"/>
      <c r="AA24" s="46"/>
      <c r="AB24" s="42"/>
      <c r="AC24" s="45"/>
      <c r="AD24" s="44"/>
    </row>
    <row r="25" spans="1:55" s="1" customFormat="1" ht="15" customHeight="1">
      <c r="A25" s="7" t="s">
        <v>36</v>
      </c>
      <c r="B25" s="7"/>
      <c r="C25" s="7"/>
      <c r="D25" s="75">
        <v>145</v>
      </c>
      <c r="E25" s="7">
        <v>25</v>
      </c>
      <c r="F25" s="7">
        <v>245</v>
      </c>
      <c r="G25" s="7">
        <v>13</v>
      </c>
      <c r="H25" s="75">
        <v>50</v>
      </c>
      <c r="I25" s="75">
        <v>50</v>
      </c>
      <c r="J25" s="7">
        <v>44</v>
      </c>
      <c r="K25" s="75">
        <v>150</v>
      </c>
      <c r="L25" s="7"/>
      <c r="M25" s="7"/>
      <c r="N25" s="7"/>
      <c r="O25" s="7"/>
      <c r="P25" s="37"/>
      <c r="Q25" s="24">
        <f>(((SUM(D25:P25))/(Q13-0))*100)</f>
        <v>90.81761006289308</v>
      </c>
      <c r="R25" s="7" t="s">
        <v>36</v>
      </c>
      <c r="S25" s="28">
        <v>8</v>
      </c>
      <c r="T25" s="33">
        <f>'Grades - 2nd Term'!Y24+'Grades - 3rd Term'!S25</f>
        <v>10</v>
      </c>
      <c r="U25" s="2"/>
      <c r="V25" s="41">
        <v>76.30331753554502</v>
      </c>
      <c r="W25" s="40"/>
      <c r="X25" s="41"/>
      <c r="Y25" s="43"/>
      <c r="Z25" s="43"/>
      <c r="AA25" s="46"/>
      <c r="AB25" s="42"/>
      <c r="AC25" s="45"/>
      <c r="AD25" s="4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30" ht="15" customHeight="1">
      <c r="A26" s="7" t="s">
        <v>38</v>
      </c>
      <c r="B26" s="7"/>
      <c r="C26" s="7"/>
      <c r="D26" s="82">
        <v>0</v>
      </c>
      <c r="E26" s="7">
        <v>25</v>
      </c>
      <c r="F26" s="84">
        <v>0</v>
      </c>
      <c r="G26" s="7">
        <v>7</v>
      </c>
      <c r="H26" s="82">
        <v>0</v>
      </c>
      <c r="I26" s="82">
        <v>0</v>
      </c>
      <c r="J26" s="84">
        <v>0</v>
      </c>
      <c r="K26" s="82">
        <v>0</v>
      </c>
      <c r="L26" s="7"/>
      <c r="M26" s="7"/>
      <c r="N26" s="7"/>
      <c r="O26" s="7"/>
      <c r="P26" s="37"/>
      <c r="Q26" s="76">
        <f>((SUM(D26:P26))/(Q13-0))*100</f>
        <v>4.0251572327044025</v>
      </c>
      <c r="R26" s="7" t="s">
        <v>38</v>
      </c>
      <c r="S26" s="28">
        <v>0</v>
      </c>
      <c r="T26" s="33">
        <f>'Grades - 2nd Term'!Y25+'Grades - 3rd Term'!S26</f>
        <v>11</v>
      </c>
      <c r="U26" s="2"/>
      <c r="V26" s="41">
        <v>64.66836734693877</v>
      </c>
      <c r="W26" s="40"/>
      <c r="X26" s="41"/>
      <c r="Y26" s="43"/>
      <c r="Z26" s="43"/>
      <c r="AA26" s="46"/>
      <c r="AB26" s="42"/>
      <c r="AC26" s="45"/>
      <c r="AD26" s="44"/>
    </row>
    <row r="27" spans="1:30" ht="15" customHeight="1">
      <c r="A27" s="7" t="s">
        <v>40</v>
      </c>
      <c r="B27" s="7"/>
      <c r="C27" s="7"/>
      <c r="D27" s="75">
        <v>130</v>
      </c>
      <c r="E27" s="7">
        <v>25</v>
      </c>
      <c r="F27" s="7">
        <v>230</v>
      </c>
      <c r="G27" s="7">
        <v>10</v>
      </c>
      <c r="H27" s="82">
        <v>0</v>
      </c>
      <c r="I27" s="75">
        <v>50</v>
      </c>
      <c r="J27" s="7">
        <v>42</v>
      </c>
      <c r="K27" s="82">
        <v>0</v>
      </c>
      <c r="L27" s="7"/>
      <c r="M27" s="7"/>
      <c r="N27" s="7"/>
      <c r="O27" s="7"/>
      <c r="P27" s="37"/>
      <c r="Q27" s="76">
        <f>((SUM(D27:P27))/(Q13-0))*100</f>
        <v>61.257861635220124</v>
      </c>
      <c r="R27" s="7" t="s">
        <v>40</v>
      </c>
      <c r="S27" s="28">
        <v>4</v>
      </c>
      <c r="T27" s="33">
        <f>'Grades - 2nd Term'!Y26+'Grades - 3rd Term'!S27</f>
        <v>12</v>
      </c>
      <c r="U27" s="2"/>
      <c r="V27" s="41">
        <v>85.54502369668246</v>
      </c>
      <c r="W27" s="40"/>
      <c r="X27" s="41"/>
      <c r="Y27" s="43"/>
      <c r="Z27" s="43"/>
      <c r="AA27" s="46"/>
      <c r="AB27" s="42"/>
      <c r="AC27" s="45"/>
      <c r="AD27" s="44"/>
    </row>
    <row r="28" spans="1:30" ht="15" customHeight="1">
      <c r="A28" s="7" t="s">
        <v>42</v>
      </c>
      <c r="B28" s="7"/>
      <c r="C28" s="7"/>
      <c r="D28" s="75">
        <v>130</v>
      </c>
      <c r="E28" s="7">
        <v>25</v>
      </c>
      <c r="F28" s="7">
        <v>275</v>
      </c>
      <c r="G28" s="7">
        <v>7</v>
      </c>
      <c r="H28" s="75">
        <v>50</v>
      </c>
      <c r="I28" s="75">
        <v>50</v>
      </c>
      <c r="J28" s="7">
        <v>40</v>
      </c>
      <c r="K28" s="75">
        <v>188</v>
      </c>
      <c r="L28" s="7"/>
      <c r="M28" s="7"/>
      <c r="N28" s="7"/>
      <c r="O28" s="7"/>
      <c r="P28" s="37"/>
      <c r="Q28" s="24">
        <f>((SUM(D28:P28))/(Q13-0))*100</f>
        <v>96.22641509433963</v>
      </c>
      <c r="R28" s="7" t="s">
        <v>42</v>
      </c>
      <c r="S28" s="28">
        <v>8</v>
      </c>
      <c r="T28" s="100">
        <f>'Grades - 2nd Term'!Y27+'Grades - 3rd Term'!S28</f>
        <v>22</v>
      </c>
      <c r="V28" s="41">
        <v>69.72037914691943</v>
      </c>
      <c r="W28" s="40"/>
      <c r="X28" s="41"/>
      <c r="Y28" s="43"/>
      <c r="Z28" s="43"/>
      <c r="AA28" s="46"/>
      <c r="AB28" s="42"/>
      <c r="AC28" s="45"/>
      <c r="AD28" s="44"/>
    </row>
    <row r="29" spans="1:30" ht="15" customHeight="1">
      <c r="A29" s="7" t="s">
        <v>70</v>
      </c>
      <c r="B29" s="7"/>
      <c r="C29" s="7"/>
      <c r="D29" s="74" t="s">
        <v>49</v>
      </c>
      <c r="E29" s="7">
        <v>25</v>
      </c>
      <c r="F29" s="7">
        <v>275</v>
      </c>
      <c r="G29" s="74" t="s">
        <v>49</v>
      </c>
      <c r="H29" s="75">
        <v>50</v>
      </c>
      <c r="I29" s="75">
        <v>42</v>
      </c>
      <c r="J29" s="7">
        <v>44</v>
      </c>
      <c r="K29" s="82">
        <v>0</v>
      </c>
      <c r="L29" s="7"/>
      <c r="M29" s="7"/>
      <c r="N29" s="7"/>
      <c r="O29" s="7"/>
      <c r="P29" s="37"/>
      <c r="Q29" s="24">
        <f>(((SUM(D29:P29))/(Q13-170))*100)</f>
        <v>69.76</v>
      </c>
      <c r="R29" s="7" t="s">
        <v>70</v>
      </c>
      <c r="S29" s="28">
        <v>2</v>
      </c>
      <c r="T29" s="33">
        <f>'Grades - 2nd Term'!Y28+'Grades - 3rd Term'!S29</f>
        <v>14</v>
      </c>
      <c r="V29" s="40"/>
      <c r="W29" s="40"/>
      <c r="X29" s="41"/>
      <c r="Y29" s="43"/>
      <c r="Z29" s="43"/>
      <c r="AA29" s="46"/>
      <c r="AB29" s="42"/>
      <c r="AC29" s="45"/>
      <c r="AD29" s="44"/>
    </row>
    <row r="30" spans="1:55" s="8" customFormat="1" ht="12.75" customHeight="1">
      <c r="A30" s="7"/>
      <c r="B30" s="7"/>
      <c r="C30" s="7"/>
      <c r="D30" s="7">
        <v>3</v>
      </c>
      <c r="E30" s="7"/>
      <c r="F30" s="7"/>
      <c r="G30" s="7"/>
      <c r="H30" s="7">
        <v>1</v>
      </c>
      <c r="I30" s="7">
        <v>1</v>
      </c>
      <c r="J30" s="7"/>
      <c r="K30" s="7">
        <v>3</v>
      </c>
      <c r="L30" s="7">
        <v>4</v>
      </c>
      <c r="M30" s="7"/>
      <c r="N30" s="7"/>
      <c r="O30" s="7"/>
      <c r="P30" s="53"/>
      <c r="Q30" s="53"/>
      <c r="R30" s="7"/>
      <c r="S30" s="65" t="s">
        <v>8</v>
      </c>
      <c r="T30" s="54">
        <f>SUM(B30:P30)</f>
        <v>12</v>
      </c>
      <c r="V30" s="53"/>
      <c r="W30" s="53"/>
      <c r="X30" s="53"/>
      <c r="Y30" s="53"/>
      <c r="Z30" s="53"/>
      <c r="AA30" s="53"/>
      <c r="AB30" s="53"/>
      <c r="AC30" s="53"/>
      <c r="AD30" s="53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</sheetData>
  <mergeCells count="10">
    <mergeCell ref="Y11:Y13"/>
    <mergeCell ref="AD11:AD13"/>
    <mergeCell ref="Z11:Z13"/>
    <mergeCell ref="AA11:AA13"/>
    <mergeCell ref="AB11:AB13"/>
    <mergeCell ref="AC11:AC13"/>
    <mergeCell ref="F1:N1"/>
    <mergeCell ref="V11:V13"/>
    <mergeCell ref="W11:W13"/>
    <mergeCell ref="X11:X1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B10" sqref="B10"/>
    </sheetView>
  </sheetViews>
  <sheetFormatPr defaultColWidth="9.140625" defaultRowHeight="12.75"/>
  <cols>
    <col min="1" max="9" width="9.140625" style="47" customWidth="1"/>
  </cols>
  <sheetData>
    <row r="1" ht="20.25">
      <c r="C1" s="60" t="s">
        <v>52</v>
      </c>
    </row>
    <row r="2" spans="1:9" ht="50.25" customHeight="1">
      <c r="A2" s="48"/>
      <c r="B2" s="110" t="s">
        <v>10</v>
      </c>
      <c r="C2" s="110" t="s">
        <v>11</v>
      </c>
      <c r="D2" s="118" t="s">
        <v>12</v>
      </c>
      <c r="E2" s="128" t="s">
        <v>127</v>
      </c>
      <c r="F2" s="122" t="s">
        <v>14</v>
      </c>
      <c r="G2" s="113" t="s">
        <v>18</v>
      </c>
      <c r="H2" s="113" t="s">
        <v>16</v>
      </c>
      <c r="I2" s="113" t="s">
        <v>15</v>
      </c>
    </row>
    <row r="3" spans="1:9" ht="12.75">
      <c r="A3" s="49"/>
      <c r="B3" s="111"/>
      <c r="C3" s="111"/>
      <c r="D3" s="119"/>
      <c r="E3" s="129"/>
      <c r="F3" s="123"/>
      <c r="G3" s="114"/>
      <c r="H3" s="114"/>
      <c r="I3" s="114"/>
    </row>
    <row r="4" spans="1:9" ht="13.5" thickBot="1">
      <c r="A4" s="50" t="s">
        <v>1</v>
      </c>
      <c r="B4" s="112"/>
      <c r="C4" s="112"/>
      <c r="D4" s="120"/>
      <c r="E4" s="129"/>
      <c r="F4" s="124"/>
      <c r="G4" s="115"/>
      <c r="H4" s="115"/>
      <c r="I4" s="115"/>
    </row>
    <row r="5" spans="1:9" ht="13.5" thickTop="1">
      <c r="A5" s="7">
        <v>11346</v>
      </c>
      <c r="B5" s="62">
        <v>59.673469387755105</v>
      </c>
      <c r="C5" s="62">
        <f>'Grades - 2nd Term'!AB15</f>
        <v>56.18374558303887</v>
      </c>
      <c r="D5" s="121">
        <f>'Grades - 3rd Term'!Q15</f>
        <v>62.064516129032256</v>
      </c>
      <c r="E5" s="130">
        <f>(SUM(B5:D5))/3</f>
        <v>59.30724369994207</v>
      </c>
      <c r="F5" s="125"/>
      <c r="G5" s="116"/>
      <c r="H5" s="64"/>
      <c r="I5" s="116"/>
    </row>
    <row r="6" spans="1:9" ht="12.75">
      <c r="A6" s="7" t="s">
        <v>23</v>
      </c>
      <c r="B6" s="62">
        <v>88.25592417061611</v>
      </c>
      <c r="C6" s="62">
        <f>'Grades - 2nd Term'!AB16</f>
        <v>93.81625441696113</v>
      </c>
      <c r="D6" s="121">
        <f>'Grades - 3rd Term'!Q16</f>
        <v>71.19496855345912</v>
      </c>
      <c r="E6" s="130">
        <f aca="true" t="shared" si="0" ref="E6:E19">(SUM(B6:D6))/3</f>
        <v>84.42238238034545</v>
      </c>
      <c r="F6" s="125"/>
      <c r="G6" s="116"/>
      <c r="H6" s="64"/>
      <c r="I6" s="116"/>
    </row>
    <row r="7" spans="1:9" ht="12.75">
      <c r="A7" s="7">
        <v>11110</v>
      </c>
      <c r="B7" s="62" t="s">
        <v>72</v>
      </c>
      <c r="C7" s="62">
        <f>'Grades - 2nd Term'!AB17</f>
        <v>71.20141342756183</v>
      </c>
      <c r="D7" s="121">
        <f>'Grades - 3rd Term'!Q17</f>
        <v>58.74213836477987</v>
      </c>
      <c r="E7" s="130">
        <f t="shared" si="0"/>
        <v>43.3145172641139</v>
      </c>
      <c r="F7" s="125"/>
      <c r="G7" s="116"/>
      <c r="H7" s="64"/>
      <c r="I7" s="116"/>
    </row>
    <row r="8" spans="1:9" ht="12.75">
      <c r="A8" s="7">
        <v>11168</v>
      </c>
      <c r="B8" s="62">
        <v>67.41706161137441</v>
      </c>
      <c r="C8" s="62">
        <f>'Grades - 2nd Term'!AB18</f>
        <v>54.53356890459364</v>
      </c>
      <c r="D8" s="121">
        <f>'Grades - 3rd Term'!Q18</f>
        <v>74.21383647798741</v>
      </c>
      <c r="E8" s="130">
        <f t="shared" si="0"/>
        <v>65.38815566465182</v>
      </c>
      <c r="F8" s="125"/>
      <c r="G8" s="116"/>
      <c r="H8" s="64"/>
      <c r="I8" s="116"/>
    </row>
    <row r="9" spans="1:9" ht="12.75">
      <c r="A9" s="7">
        <v>10799</v>
      </c>
      <c r="B9" s="62">
        <v>50.04569420035149</v>
      </c>
      <c r="C9" s="62">
        <f>'Grades - 2nd Term'!AB19</f>
        <v>25.319327731092436</v>
      </c>
      <c r="D9" s="121">
        <f>'Grades - 3rd Term'!Q19</f>
        <v>33.33333333333333</v>
      </c>
      <c r="E9" s="130">
        <f t="shared" si="0"/>
        <v>36.232785088259085</v>
      </c>
      <c r="F9" s="125"/>
      <c r="G9" s="116"/>
      <c r="H9" s="64"/>
      <c r="I9" s="116"/>
    </row>
    <row r="10" spans="1:9" ht="12.75">
      <c r="A10" s="7" t="s">
        <v>27</v>
      </c>
      <c r="B10" s="62">
        <v>89.55924170616115</v>
      </c>
      <c r="C10" s="62">
        <f>'Grades - 2nd Term'!AB20</f>
        <v>94.81625441696113</v>
      </c>
      <c r="D10" s="121">
        <f>'Grades - 3rd Term'!Q20</f>
        <v>44.15094339622642</v>
      </c>
      <c r="E10" s="130">
        <f t="shared" si="0"/>
        <v>76.1754798397829</v>
      </c>
      <c r="F10" s="125"/>
      <c r="G10" s="116"/>
      <c r="H10" s="64"/>
      <c r="I10" s="116"/>
    </row>
    <row r="11" spans="1:9" ht="12.75">
      <c r="A11" s="7" t="s">
        <v>29</v>
      </c>
      <c r="B11" s="62">
        <v>74.98387096774194</v>
      </c>
      <c r="C11" s="62">
        <f>'Grades - 2nd Term'!AB21</f>
        <v>95.05703422053232</v>
      </c>
      <c r="D11" s="121">
        <f>'Grades - 3rd Term'!Q21</f>
        <v>76.72955974842768</v>
      </c>
      <c r="E11" s="130">
        <f t="shared" si="0"/>
        <v>82.25682164556731</v>
      </c>
      <c r="F11" s="125"/>
      <c r="G11" s="116"/>
      <c r="H11" s="64"/>
      <c r="I11" s="116"/>
    </row>
    <row r="12" spans="1:9" ht="12.75">
      <c r="A12" s="7" t="s">
        <v>31</v>
      </c>
      <c r="B12" s="62">
        <v>64.57345971563981</v>
      </c>
      <c r="C12" s="62">
        <f>'Grades - 2nd Term'!AB22</f>
        <v>70.18604651162791</v>
      </c>
      <c r="D12" s="121">
        <f>'Grades - 3rd Term'!Q22</f>
        <v>85.66037735849056</v>
      </c>
      <c r="E12" s="130">
        <f t="shared" si="0"/>
        <v>73.4732945285861</v>
      </c>
      <c r="F12" s="125"/>
      <c r="G12" s="116"/>
      <c r="H12" s="64"/>
      <c r="I12" s="116"/>
    </row>
    <row r="13" spans="1:9" ht="12.75">
      <c r="A13" s="7">
        <v>10566</v>
      </c>
      <c r="B13" s="62">
        <v>64.71428571428571</v>
      </c>
      <c r="C13" s="62">
        <f>'Grades - 2nd Term'!AB23</f>
        <v>79.97526501766784</v>
      </c>
      <c r="D13" s="121">
        <f>'Grades - 3rd Term'!Q23</f>
        <v>78.74213836477988</v>
      </c>
      <c r="E13" s="130">
        <f t="shared" si="0"/>
        <v>74.47722969891113</v>
      </c>
      <c r="F13" s="125"/>
      <c r="G13" s="116"/>
      <c r="H13" s="64"/>
      <c r="I13" s="116"/>
    </row>
    <row r="14" spans="1:9" ht="12.75">
      <c r="A14" s="7">
        <v>10216</v>
      </c>
      <c r="B14" s="62">
        <v>49.5195246179966</v>
      </c>
      <c r="C14" s="62">
        <f>'Grades - 2nd Term'!AB24</f>
        <v>50.08424908424908</v>
      </c>
      <c r="D14" s="121">
        <f>'Grades - 3rd Term'!Q24</f>
        <v>45.40880503144654</v>
      </c>
      <c r="E14" s="130">
        <f t="shared" si="0"/>
        <v>48.33752624456408</v>
      </c>
      <c r="F14" s="125"/>
      <c r="G14" s="116"/>
      <c r="H14" s="64"/>
      <c r="I14" s="116"/>
    </row>
    <row r="15" spans="1:9" ht="12.75">
      <c r="A15" s="7" t="s">
        <v>36</v>
      </c>
      <c r="B15" s="62">
        <v>76.30331753554502</v>
      </c>
      <c r="C15" s="62">
        <f>'Grades - 2nd Term'!AB25</f>
        <v>86.04240282685512</v>
      </c>
      <c r="D15" s="121">
        <f>'Grades - 3rd Term'!Q25</f>
        <v>90.81761006289308</v>
      </c>
      <c r="E15" s="130">
        <f t="shared" si="0"/>
        <v>84.38777680843107</v>
      </c>
      <c r="F15" s="125"/>
      <c r="G15" s="116"/>
      <c r="H15" s="64"/>
      <c r="I15" s="116"/>
    </row>
    <row r="16" spans="1:9" ht="12.75">
      <c r="A16" s="7" t="s">
        <v>38</v>
      </c>
      <c r="B16" s="62">
        <v>64.66836734693877</v>
      </c>
      <c r="C16" s="62">
        <f>'Grades - 2nd Term'!AB26</f>
        <v>39.565891472868216</v>
      </c>
      <c r="D16" s="121">
        <f>'Grades - 3rd Term'!Q26</f>
        <v>4.0251572327044025</v>
      </c>
      <c r="E16" s="130">
        <f t="shared" si="0"/>
        <v>36.086472017503795</v>
      </c>
      <c r="F16" s="125"/>
      <c r="G16" s="116"/>
      <c r="H16" s="64"/>
      <c r="I16" s="116"/>
    </row>
    <row r="17" spans="1:9" ht="12.75">
      <c r="A17" s="7" t="s">
        <v>40</v>
      </c>
      <c r="B17" s="62">
        <v>85.54502369668246</v>
      </c>
      <c r="C17" s="62">
        <f>'Grades - 2nd Term'!AB27</f>
        <v>84.86219081272085</v>
      </c>
      <c r="D17" s="121">
        <f>'Grades - 3rd Term'!Q27</f>
        <v>61.257861635220124</v>
      </c>
      <c r="E17" s="130">
        <f t="shared" si="0"/>
        <v>77.22169204820783</v>
      </c>
      <c r="F17" s="125"/>
      <c r="G17" s="116"/>
      <c r="H17" s="64"/>
      <c r="I17" s="116"/>
    </row>
    <row r="18" spans="1:9" ht="12.75">
      <c r="A18" s="7" t="s">
        <v>42</v>
      </c>
      <c r="B18" s="62">
        <v>69.72037914691943</v>
      </c>
      <c r="C18" s="62">
        <f>'Grades - 2nd Term'!AB28</f>
        <v>90.04593639575971</v>
      </c>
      <c r="D18" s="121">
        <f>'Grades - 3rd Term'!Q28</f>
        <v>96.22641509433963</v>
      </c>
      <c r="E18" s="130">
        <f t="shared" si="0"/>
        <v>85.33091021233959</v>
      </c>
      <c r="F18" s="125"/>
      <c r="G18" s="116"/>
      <c r="H18" s="64"/>
      <c r="I18" s="116"/>
    </row>
    <row r="19" spans="1:9" ht="12.75">
      <c r="A19" s="92" t="s">
        <v>70</v>
      </c>
      <c r="B19" s="63" t="s">
        <v>72</v>
      </c>
      <c r="C19" s="62">
        <f>'Grades - 2nd Term'!AB29</f>
        <v>89.54372623574145</v>
      </c>
      <c r="D19" s="121">
        <f>'Grades - 3rd Term'!Q29</f>
        <v>69.76</v>
      </c>
      <c r="E19" s="130">
        <f t="shared" si="0"/>
        <v>53.10124207858049</v>
      </c>
      <c r="F19" s="126"/>
      <c r="G19" s="117"/>
      <c r="H19" s="64"/>
      <c r="I19" s="117"/>
    </row>
    <row r="20" spans="1:9" ht="12.75">
      <c r="A20" s="61"/>
      <c r="B20" s="62"/>
      <c r="C20" s="62"/>
      <c r="D20" s="63"/>
      <c r="E20" s="127"/>
      <c r="F20" s="116"/>
      <c r="G20" s="116"/>
      <c r="H20" s="64"/>
      <c r="I20" s="116"/>
    </row>
    <row r="21" spans="1:9" ht="12.75">
      <c r="A21" s="61"/>
      <c r="B21" s="62"/>
      <c r="C21" s="62"/>
      <c r="D21" s="63"/>
      <c r="E21" s="116"/>
      <c r="F21" s="116"/>
      <c r="G21" s="116"/>
      <c r="H21" s="64"/>
      <c r="I21" s="116"/>
    </row>
    <row r="22" spans="1:9" ht="12.75">
      <c r="A22" s="61"/>
      <c r="B22" s="62"/>
      <c r="C22" s="62"/>
      <c r="D22" s="63"/>
      <c r="E22" s="116"/>
      <c r="F22" s="116"/>
      <c r="G22" s="116"/>
      <c r="H22" s="64"/>
      <c r="I22" s="116"/>
    </row>
    <row r="23" spans="1:9" ht="12.75">
      <c r="A23" s="61"/>
      <c r="B23" s="62"/>
      <c r="C23" s="62"/>
      <c r="D23" s="63"/>
      <c r="E23" s="116"/>
      <c r="F23" s="116"/>
      <c r="G23" s="116"/>
      <c r="H23" s="64"/>
      <c r="I23" s="116"/>
    </row>
    <row r="24" spans="1:9" ht="12.75">
      <c r="A24" s="61"/>
      <c r="B24" s="62"/>
      <c r="C24" s="62"/>
      <c r="D24" s="63"/>
      <c r="E24" s="116"/>
      <c r="F24" s="116"/>
      <c r="G24" s="116"/>
      <c r="H24" s="64"/>
      <c r="I24" s="116"/>
    </row>
    <row r="25" spans="1:9" ht="12.75">
      <c r="A25" s="61"/>
      <c r="B25" s="62"/>
      <c r="C25" s="62"/>
      <c r="D25" s="63"/>
      <c r="E25" s="116"/>
      <c r="F25" s="116"/>
      <c r="G25" s="116"/>
      <c r="H25" s="64"/>
      <c r="I25" s="116"/>
    </row>
    <row r="26" spans="1:9" s="26" customFormat="1" ht="12.75">
      <c r="A26" s="61"/>
      <c r="B26" s="62"/>
      <c r="C26" s="62"/>
      <c r="D26" s="63"/>
      <c r="E26" s="116"/>
      <c r="F26" s="116"/>
      <c r="G26" s="116"/>
      <c r="H26" s="64"/>
      <c r="I26" s="116"/>
    </row>
    <row r="27" spans="1:9" ht="12.75">
      <c r="A27" s="61"/>
      <c r="B27" s="62"/>
      <c r="C27" s="62"/>
      <c r="D27" s="63"/>
      <c r="E27" s="63"/>
      <c r="F27" s="63"/>
      <c r="G27" s="63"/>
      <c r="H27" s="64"/>
      <c r="I27" s="63"/>
    </row>
  </sheetData>
  <mergeCells count="8">
    <mergeCell ref="I2:I4"/>
    <mergeCell ref="F2:F4"/>
    <mergeCell ref="G2:G4"/>
    <mergeCell ref="H2:H4"/>
    <mergeCell ref="B2:B4"/>
    <mergeCell ref="C2:C4"/>
    <mergeCell ref="D2:D4"/>
    <mergeCell ref="E2:E4"/>
  </mergeCells>
  <printOptions/>
  <pageMargins left="0.75" right="0.75" top="1" bottom="1" header="0.5" footer="0.5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A21"/>
  <sheetViews>
    <sheetView workbookViewId="0" topLeftCell="EN1">
      <selection activeCell="FB12" sqref="FB12"/>
    </sheetView>
  </sheetViews>
  <sheetFormatPr defaultColWidth="9.140625" defaultRowHeight="12.75"/>
  <cols>
    <col min="1" max="1" width="17.7109375" style="4" customWidth="1"/>
    <col min="2" max="2" width="15.7109375" style="4" customWidth="1"/>
    <col min="3" max="5" width="3.7109375" style="73" customWidth="1"/>
    <col min="6" max="7" width="1.57421875" style="56" customWidth="1"/>
    <col min="8" max="12" width="3.7109375" style="73" customWidth="1"/>
    <col min="13" max="14" width="1.7109375" style="56" customWidth="1"/>
    <col min="15" max="19" width="4.28125" style="73" customWidth="1"/>
    <col min="20" max="21" width="1.28515625" style="56" customWidth="1"/>
    <col min="22" max="25" width="4.28125" style="73" customWidth="1"/>
    <col min="26" max="26" width="4.28125" style="4" customWidth="1"/>
    <col min="27" max="27" width="15.140625" style="4" customWidth="1"/>
    <col min="28" max="29" width="1.57421875" style="56" customWidth="1"/>
    <col min="30" max="34" width="5.00390625" style="73" customWidth="1"/>
    <col min="35" max="38" width="1.28515625" style="56" customWidth="1"/>
    <col min="39" max="39" width="7.28125" style="73" customWidth="1"/>
    <col min="40" max="41" width="9.140625" style="73" customWidth="1"/>
    <col min="42" max="43" width="1.28515625" style="56" customWidth="1"/>
    <col min="44" max="45" width="7.140625" style="73" customWidth="1"/>
    <col min="46" max="48" width="7.140625" style="4" customWidth="1"/>
    <col min="49" max="50" width="1.1484375" style="56" customWidth="1"/>
    <col min="51" max="52" width="9.140625" style="4" customWidth="1"/>
    <col min="53" max="54" width="6.421875" style="4" customWidth="1"/>
    <col min="55" max="55" width="9.140625" style="4" customWidth="1"/>
    <col min="56" max="57" width="1.1484375" style="56" customWidth="1"/>
    <col min="58" max="58" width="15.140625" style="4" customWidth="1"/>
    <col min="59" max="60" width="9.140625" style="4" customWidth="1"/>
    <col min="61" max="62" width="4.8515625" style="4" customWidth="1"/>
    <col min="63" max="63" width="17.7109375" style="4" customWidth="1"/>
    <col min="64" max="68" width="9.140625" style="4" customWidth="1"/>
    <col min="69" max="70" width="4.28125" style="4" customWidth="1"/>
    <col min="71" max="72" width="9.140625" style="4" customWidth="1"/>
    <col min="73" max="73" width="15.140625" style="4" customWidth="1"/>
    <col min="74" max="75" width="9.140625" style="73" customWidth="1"/>
    <col min="76" max="76" width="9.140625" style="4" customWidth="1"/>
    <col min="77" max="78" width="4.8515625" style="4" customWidth="1"/>
    <col min="79" max="79" width="17.7109375" style="4" customWidth="1"/>
    <col min="80" max="84" width="9.140625" style="4" customWidth="1"/>
    <col min="85" max="86" width="5.28125" style="4" customWidth="1"/>
    <col min="87" max="87" width="15.140625" style="4" customWidth="1"/>
    <col min="88" max="89" width="9.140625" style="73" customWidth="1"/>
    <col min="90" max="92" width="9.140625" style="4" customWidth="1"/>
    <col min="93" max="94" width="4.8515625" style="4" customWidth="1"/>
    <col min="95" max="95" width="17.7109375" style="4" customWidth="1"/>
    <col min="96" max="100" width="9.140625" style="4" customWidth="1"/>
    <col min="101" max="102" width="5.140625" style="4" customWidth="1"/>
    <col min="103" max="103" width="15.140625" style="4" customWidth="1"/>
    <col min="104" max="104" width="15.140625" style="73" customWidth="1"/>
    <col min="105" max="108" width="9.140625" style="73" customWidth="1"/>
    <col min="109" max="109" width="9.140625" style="4" customWidth="1"/>
    <col min="110" max="111" width="4.8515625" style="4" customWidth="1"/>
    <col min="112" max="116" width="9.140625" style="4" customWidth="1"/>
    <col min="117" max="118" width="5.00390625" style="4" customWidth="1"/>
    <col min="119" max="119" width="17.7109375" style="4" customWidth="1"/>
    <col min="120" max="124" width="9.140625" style="4" customWidth="1"/>
    <col min="125" max="126" width="4.7109375" style="4" customWidth="1"/>
    <col min="127" max="131" width="9.140625" style="4" customWidth="1"/>
    <col min="132" max="133" width="4.57421875" style="4" customWidth="1"/>
    <col min="134" max="134" width="17.7109375" style="4" customWidth="1"/>
    <col min="135" max="139" width="9.140625" style="4" customWidth="1"/>
    <col min="140" max="141" width="4.140625" style="4" customWidth="1"/>
    <col min="142" max="142" width="9.140625" style="82" customWidth="1"/>
    <col min="143" max="145" width="9.140625" style="73" customWidth="1"/>
    <col min="146" max="146" width="9.140625" style="4" customWidth="1"/>
    <col min="147" max="147" width="15.140625" style="4" customWidth="1"/>
    <col min="148" max="149" width="1.1484375" style="56" customWidth="1"/>
    <col min="150" max="150" width="9.140625" style="4" customWidth="1"/>
    <col min="151" max="154" width="9.140625" style="104" customWidth="1"/>
    <col min="155" max="156" width="1.8515625" style="56" customWidth="1"/>
    <col min="157" max="157" width="9.140625" style="82" customWidth="1"/>
    <col min="158" max="16384" width="9.140625" style="4" customWidth="1"/>
  </cols>
  <sheetData>
    <row r="2" spans="1:164" s="67" customFormat="1" ht="13.5" thickBot="1">
      <c r="A2" s="67" t="s">
        <v>20</v>
      </c>
      <c r="B2" s="67" t="s">
        <v>67</v>
      </c>
      <c r="C2" s="70">
        <v>38966</v>
      </c>
      <c r="D2" s="70">
        <v>38967</v>
      </c>
      <c r="E2" s="70">
        <v>38968</v>
      </c>
      <c r="F2" s="55">
        <v>38969</v>
      </c>
      <c r="G2" s="55">
        <v>38970</v>
      </c>
      <c r="H2" s="70">
        <v>38971</v>
      </c>
      <c r="I2" s="70">
        <v>38972</v>
      </c>
      <c r="J2" s="70">
        <v>38973</v>
      </c>
      <c r="K2" s="70">
        <v>38974</v>
      </c>
      <c r="L2" s="70">
        <v>38975</v>
      </c>
      <c r="M2" s="55">
        <v>38976</v>
      </c>
      <c r="N2" s="55">
        <v>38977</v>
      </c>
      <c r="O2" s="70">
        <v>38978</v>
      </c>
      <c r="P2" s="70">
        <v>38979</v>
      </c>
      <c r="Q2" s="70">
        <v>38980</v>
      </c>
      <c r="R2" s="70">
        <v>38981</v>
      </c>
      <c r="S2" s="70">
        <v>38982</v>
      </c>
      <c r="T2" s="55">
        <v>38983</v>
      </c>
      <c r="U2" s="55">
        <v>38984</v>
      </c>
      <c r="V2" s="70">
        <v>38985</v>
      </c>
      <c r="W2" s="70">
        <v>38986</v>
      </c>
      <c r="X2" s="70">
        <v>38987</v>
      </c>
      <c r="Y2" s="70">
        <v>38988</v>
      </c>
      <c r="Z2" s="68">
        <v>38989</v>
      </c>
      <c r="AB2" s="55">
        <v>38990</v>
      </c>
      <c r="AC2" s="55">
        <v>38991</v>
      </c>
      <c r="AD2" s="70">
        <v>38992</v>
      </c>
      <c r="AE2" s="70">
        <v>38993</v>
      </c>
      <c r="AF2" s="70">
        <v>38994</v>
      </c>
      <c r="AG2" s="70">
        <v>38995</v>
      </c>
      <c r="AH2" s="70">
        <v>38996</v>
      </c>
      <c r="AI2" s="55">
        <v>38997</v>
      </c>
      <c r="AJ2" s="55">
        <v>38998</v>
      </c>
      <c r="AK2" s="55">
        <v>38999</v>
      </c>
      <c r="AL2" s="55">
        <v>39000</v>
      </c>
      <c r="AM2" s="70">
        <v>39001</v>
      </c>
      <c r="AN2" s="70">
        <v>39002</v>
      </c>
      <c r="AO2" s="70">
        <v>39003</v>
      </c>
      <c r="AP2" s="55">
        <v>39004</v>
      </c>
      <c r="AQ2" s="55">
        <v>39005</v>
      </c>
      <c r="AR2" s="70">
        <v>39006</v>
      </c>
      <c r="AS2" s="70">
        <v>39007</v>
      </c>
      <c r="AT2" s="68">
        <v>39008</v>
      </c>
      <c r="AU2" s="68">
        <v>39009</v>
      </c>
      <c r="AV2" s="68">
        <v>39010</v>
      </c>
      <c r="AW2" s="55">
        <v>39011</v>
      </c>
      <c r="AX2" s="55">
        <v>39012</v>
      </c>
      <c r="AY2" s="68">
        <v>39013</v>
      </c>
      <c r="AZ2" s="68">
        <v>39014</v>
      </c>
      <c r="BA2" s="68">
        <v>39015</v>
      </c>
      <c r="BB2" s="68">
        <v>39016</v>
      </c>
      <c r="BC2" s="68">
        <v>39017</v>
      </c>
      <c r="BD2" s="55">
        <v>39018</v>
      </c>
      <c r="BE2" s="55">
        <v>39019</v>
      </c>
      <c r="BG2" s="68">
        <v>39020</v>
      </c>
      <c r="BH2" s="68">
        <v>39021</v>
      </c>
      <c r="BI2" s="68">
        <v>39022</v>
      </c>
      <c r="BJ2" s="68">
        <v>39023</v>
      </c>
      <c r="BK2" s="68">
        <v>39024</v>
      </c>
      <c r="BL2" s="68">
        <v>39025</v>
      </c>
      <c r="BM2" s="68">
        <v>39026</v>
      </c>
      <c r="BN2" s="68">
        <v>39027</v>
      </c>
      <c r="BO2" s="68">
        <v>39028</v>
      </c>
      <c r="BP2" s="68">
        <v>39029</v>
      </c>
      <c r="BQ2" s="68">
        <v>39030</v>
      </c>
      <c r="BR2" s="68">
        <v>39031</v>
      </c>
      <c r="BS2" s="68">
        <v>39032</v>
      </c>
      <c r="BT2" s="68">
        <v>39033</v>
      </c>
      <c r="BV2" s="70">
        <v>39034</v>
      </c>
      <c r="BW2" s="70">
        <v>39035</v>
      </c>
      <c r="BX2" s="68">
        <v>39036</v>
      </c>
      <c r="BY2" s="68">
        <v>39037</v>
      </c>
      <c r="BZ2" s="68">
        <v>39038</v>
      </c>
      <c r="CA2" s="68">
        <v>39039</v>
      </c>
      <c r="CB2" s="68">
        <v>39040</v>
      </c>
      <c r="CC2" s="68">
        <v>39041</v>
      </c>
      <c r="CD2" s="68">
        <v>39042</v>
      </c>
      <c r="CE2" s="68">
        <v>39043</v>
      </c>
      <c r="CF2" s="68">
        <v>39044</v>
      </c>
      <c r="CG2" s="68">
        <v>39045</v>
      </c>
      <c r="CH2" s="68">
        <v>39046</v>
      </c>
      <c r="CJ2" s="70">
        <v>39048</v>
      </c>
      <c r="CK2" s="70">
        <v>39049</v>
      </c>
      <c r="CL2" s="68">
        <v>39050</v>
      </c>
      <c r="CM2" s="68">
        <v>39051</v>
      </c>
      <c r="CN2" s="68">
        <v>39052</v>
      </c>
      <c r="CO2" s="68">
        <v>39053</v>
      </c>
      <c r="CP2" s="68">
        <v>39054</v>
      </c>
      <c r="CQ2" s="68">
        <v>39055</v>
      </c>
      <c r="CR2" s="68">
        <v>39056</v>
      </c>
      <c r="CS2" s="68">
        <v>39057</v>
      </c>
      <c r="CT2" s="68">
        <v>39058</v>
      </c>
      <c r="CU2" s="68">
        <v>39059</v>
      </c>
      <c r="CV2" s="68">
        <v>39060</v>
      </c>
      <c r="CW2" s="68">
        <v>39061</v>
      </c>
      <c r="CX2" s="68">
        <v>39062</v>
      </c>
      <c r="CZ2" s="70">
        <v>39062</v>
      </c>
      <c r="DA2" s="70">
        <v>39063</v>
      </c>
      <c r="DB2" s="70">
        <v>39064</v>
      </c>
      <c r="DC2" s="70">
        <v>39065</v>
      </c>
      <c r="DD2" s="70">
        <v>39066</v>
      </c>
      <c r="DE2" s="68">
        <v>39067</v>
      </c>
      <c r="DF2" s="68">
        <v>39068</v>
      </c>
      <c r="DG2" s="68">
        <v>39069</v>
      </c>
      <c r="DH2" s="68">
        <v>39070</v>
      </c>
      <c r="DI2" s="68">
        <v>39071</v>
      </c>
      <c r="DJ2" s="68">
        <v>39072</v>
      </c>
      <c r="DK2" s="68">
        <v>39073</v>
      </c>
      <c r="DL2" s="68">
        <v>39074</v>
      </c>
      <c r="DM2" s="68">
        <v>39075</v>
      </c>
      <c r="DN2" s="68">
        <v>39076</v>
      </c>
      <c r="DO2" s="68">
        <v>39077</v>
      </c>
      <c r="DP2" s="68">
        <v>39078</v>
      </c>
      <c r="DQ2" s="68">
        <v>39079</v>
      </c>
      <c r="DR2" s="68">
        <v>39080</v>
      </c>
      <c r="DS2" s="68">
        <v>39081</v>
      </c>
      <c r="DT2" s="68">
        <v>39082</v>
      </c>
      <c r="DU2" s="68">
        <v>39083</v>
      </c>
      <c r="DV2" s="68">
        <v>39084</v>
      </c>
      <c r="DW2" s="68">
        <v>39085</v>
      </c>
      <c r="DX2" s="68">
        <v>39086</v>
      </c>
      <c r="DY2" s="68">
        <v>39087</v>
      </c>
      <c r="DZ2" s="68">
        <v>39088</v>
      </c>
      <c r="EA2" s="68">
        <v>39089</v>
      </c>
      <c r="EB2" s="68">
        <v>39090</v>
      </c>
      <c r="EC2" s="68">
        <v>39091</v>
      </c>
      <c r="ED2" s="68">
        <v>39092</v>
      </c>
      <c r="EE2" s="68">
        <v>39093</v>
      </c>
      <c r="EF2" s="68">
        <v>39094</v>
      </c>
      <c r="EG2" s="68">
        <v>39095</v>
      </c>
      <c r="EH2" s="68">
        <v>39096</v>
      </c>
      <c r="EI2" s="68">
        <v>39097</v>
      </c>
      <c r="EJ2" s="68">
        <v>39098</v>
      </c>
      <c r="EK2" s="68">
        <v>39099</v>
      </c>
      <c r="EL2" s="97">
        <v>15</v>
      </c>
      <c r="EM2" s="70">
        <v>16</v>
      </c>
      <c r="EN2" s="70">
        <v>17</v>
      </c>
      <c r="EO2" s="70">
        <v>18</v>
      </c>
      <c r="EP2" s="68">
        <v>19</v>
      </c>
      <c r="ER2" s="55">
        <v>20</v>
      </c>
      <c r="ES2" s="55">
        <v>21</v>
      </c>
      <c r="ET2" s="68">
        <v>22</v>
      </c>
      <c r="EU2" s="101">
        <v>23</v>
      </c>
      <c r="EV2" s="101">
        <v>24</v>
      </c>
      <c r="EW2" s="101">
        <v>25</v>
      </c>
      <c r="EX2" s="101">
        <v>26</v>
      </c>
      <c r="EY2" s="55">
        <v>27</v>
      </c>
      <c r="EZ2" s="55">
        <v>28</v>
      </c>
      <c r="FA2" s="97">
        <v>29</v>
      </c>
      <c r="FB2" s="68">
        <v>30</v>
      </c>
      <c r="FC2" s="68">
        <v>31</v>
      </c>
      <c r="FD2" s="68">
        <v>32</v>
      </c>
      <c r="FE2" s="68">
        <v>33</v>
      </c>
      <c r="FF2" s="68">
        <v>34</v>
      </c>
      <c r="FG2" s="68">
        <v>35</v>
      </c>
      <c r="FH2" s="68">
        <v>36</v>
      </c>
    </row>
    <row r="3" spans="1:167" s="66" customFormat="1" ht="15.75" customHeight="1" thickTop="1">
      <c r="A3" s="7" t="s">
        <v>22</v>
      </c>
      <c r="B3" s="51" t="s">
        <v>68</v>
      </c>
      <c r="C3" s="71" t="s">
        <v>4</v>
      </c>
      <c r="D3" s="71" t="s">
        <v>4</v>
      </c>
      <c r="E3" s="71"/>
      <c r="F3" s="59"/>
      <c r="G3" s="59"/>
      <c r="H3" s="71"/>
      <c r="I3" s="71"/>
      <c r="J3" s="71"/>
      <c r="K3" s="71"/>
      <c r="L3" s="71"/>
      <c r="M3" s="59"/>
      <c r="N3" s="59"/>
      <c r="O3" s="71"/>
      <c r="P3" s="71" t="s">
        <v>4</v>
      </c>
      <c r="Q3" s="71"/>
      <c r="R3" s="71"/>
      <c r="S3" s="71"/>
      <c r="T3" s="59"/>
      <c r="U3" s="59"/>
      <c r="V3" s="71"/>
      <c r="W3" s="71"/>
      <c r="X3" s="71" t="s">
        <v>4</v>
      </c>
      <c r="Y3" s="71"/>
      <c r="Z3" s="51"/>
      <c r="AA3" s="7" t="s">
        <v>22</v>
      </c>
      <c r="AB3" s="59"/>
      <c r="AC3" s="59"/>
      <c r="AD3" s="71"/>
      <c r="AE3" s="71"/>
      <c r="AF3" s="71"/>
      <c r="AG3" s="71"/>
      <c r="AH3" s="71"/>
      <c r="AI3" s="59"/>
      <c r="AJ3" s="59"/>
      <c r="AK3" s="59"/>
      <c r="AL3" s="59"/>
      <c r="AM3" s="71"/>
      <c r="AN3" s="71" t="s">
        <v>4</v>
      </c>
      <c r="AO3" s="71"/>
      <c r="AP3" s="59"/>
      <c r="AQ3" s="59"/>
      <c r="AR3" s="71"/>
      <c r="AS3" s="71"/>
      <c r="AT3" s="51"/>
      <c r="AU3" s="51"/>
      <c r="AV3" s="51"/>
      <c r="AW3" s="59"/>
      <c r="AX3" s="59"/>
      <c r="AY3" s="51"/>
      <c r="AZ3" s="51"/>
      <c r="BA3" s="51"/>
      <c r="BB3" s="51"/>
      <c r="BC3" s="51"/>
      <c r="BD3" s="59"/>
      <c r="BE3" s="59"/>
      <c r="BF3" s="7" t="s">
        <v>22</v>
      </c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7" t="s">
        <v>22</v>
      </c>
      <c r="BV3" s="71"/>
      <c r="BW3" s="71" t="s">
        <v>4</v>
      </c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7" t="s">
        <v>22</v>
      </c>
      <c r="CJ3" s="71" t="s">
        <v>4</v>
      </c>
      <c r="CK3" s="7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7" t="s">
        <v>22</v>
      </c>
      <c r="CZ3" s="71"/>
      <c r="DA3" s="71" t="s">
        <v>64</v>
      </c>
      <c r="DB3" s="71" t="s">
        <v>4</v>
      </c>
      <c r="DC3" s="71"/>
      <c r="DD3" s="7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98"/>
      <c r="EM3" s="71"/>
      <c r="EN3" s="71"/>
      <c r="EO3" s="71" t="s">
        <v>4</v>
      </c>
      <c r="EP3" s="51"/>
      <c r="EQ3" s="7" t="s">
        <v>22</v>
      </c>
      <c r="ER3" s="59"/>
      <c r="ES3" s="59"/>
      <c r="ET3" s="51"/>
      <c r="EU3" s="102"/>
      <c r="EV3" s="102"/>
      <c r="EW3" s="102"/>
      <c r="EX3" s="102"/>
      <c r="EY3" s="59"/>
      <c r="EZ3" s="59"/>
      <c r="FA3" s="98" t="s">
        <v>114</v>
      </c>
      <c r="FB3" s="51"/>
      <c r="FC3" s="51"/>
      <c r="FD3" s="51"/>
      <c r="FE3" s="51"/>
      <c r="FF3" s="51"/>
      <c r="FG3" s="51"/>
      <c r="FH3" s="51"/>
      <c r="FI3" s="51"/>
      <c r="FJ3" s="51"/>
      <c r="FK3" s="51"/>
    </row>
    <row r="4" spans="1:167" s="69" customFormat="1" ht="15.75" customHeight="1">
      <c r="A4" s="7" t="s">
        <v>24</v>
      </c>
      <c r="B4" s="52"/>
      <c r="C4" s="72"/>
      <c r="D4" s="72"/>
      <c r="E4" s="72"/>
      <c r="F4" s="58"/>
      <c r="G4" s="58"/>
      <c r="H4" s="72"/>
      <c r="I4" s="72"/>
      <c r="J4" s="72"/>
      <c r="K4" s="72"/>
      <c r="L4" s="72"/>
      <c r="M4" s="58"/>
      <c r="N4" s="58"/>
      <c r="O4" s="72"/>
      <c r="P4" s="72"/>
      <c r="Q4" s="72"/>
      <c r="R4" s="72"/>
      <c r="S4" s="72"/>
      <c r="T4" s="58"/>
      <c r="U4" s="58"/>
      <c r="V4" s="72"/>
      <c r="W4" s="72"/>
      <c r="X4" s="72"/>
      <c r="Y4" s="72"/>
      <c r="Z4" s="52"/>
      <c r="AA4" s="7" t="s">
        <v>24</v>
      </c>
      <c r="AB4" s="58"/>
      <c r="AC4" s="58"/>
      <c r="AD4" s="72"/>
      <c r="AE4" s="72"/>
      <c r="AF4" s="72"/>
      <c r="AG4" s="72"/>
      <c r="AH4" s="72"/>
      <c r="AI4" s="58"/>
      <c r="AJ4" s="58"/>
      <c r="AK4" s="58"/>
      <c r="AL4" s="58"/>
      <c r="AM4" s="72"/>
      <c r="AN4" s="72" t="s">
        <v>4</v>
      </c>
      <c r="AO4" s="72"/>
      <c r="AP4" s="58"/>
      <c r="AQ4" s="58"/>
      <c r="AR4" s="72"/>
      <c r="AS4" s="72"/>
      <c r="AT4" s="52"/>
      <c r="AU4" s="52"/>
      <c r="AV4" s="52"/>
      <c r="AW4" s="58"/>
      <c r="AX4" s="58"/>
      <c r="AY4" s="52"/>
      <c r="AZ4" s="52"/>
      <c r="BA4" s="52"/>
      <c r="BB4" s="52"/>
      <c r="BC4" s="52"/>
      <c r="BD4" s="58"/>
      <c r="BE4" s="58"/>
      <c r="BF4" s="7" t="s">
        <v>24</v>
      </c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7" t="s">
        <v>24</v>
      </c>
      <c r="BV4" s="72"/>
      <c r="BW4" s="7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7" t="s">
        <v>24</v>
      </c>
      <c r="CJ4" s="72"/>
      <c r="CK4" s="7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7" t="s">
        <v>24</v>
      </c>
      <c r="CZ4" s="72"/>
      <c r="DA4" s="72" t="s">
        <v>4</v>
      </c>
      <c r="DB4" s="72" t="s">
        <v>4</v>
      </c>
      <c r="DC4" s="72"/>
      <c r="DD4" s="7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99" t="s">
        <v>111</v>
      </c>
      <c r="EM4" s="72"/>
      <c r="EN4" s="72"/>
      <c r="EO4" s="72"/>
      <c r="EP4" s="52"/>
      <c r="EQ4" s="7" t="s">
        <v>24</v>
      </c>
      <c r="ER4" s="58"/>
      <c r="ES4" s="58"/>
      <c r="ET4" s="52"/>
      <c r="EU4" s="103"/>
      <c r="EV4" s="103"/>
      <c r="EW4" s="103"/>
      <c r="EX4" s="103"/>
      <c r="EY4" s="58"/>
      <c r="EZ4" s="58"/>
      <c r="FA4" s="99" t="s">
        <v>112</v>
      </c>
      <c r="FB4" s="52"/>
      <c r="FC4" s="52"/>
      <c r="FD4" s="52"/>
      <c r="FE4" s="52"/>
      <c r="FF4" s="52"/>
      <c r="FG4" s="52"/>
      <c r="FH4" s="52"/>
      <c r="FI4" s="52"/>
      <c r="FJ4" s="52"/>
      <c r="FK4" s="52"/>
    </row>
    <row r="5" spans="1:167" s="69" customFormat="1" ht="15.75" customHeight="1">
      <c r="A5" s="7" t="s">
        <v>25</v>
      </c>
      <c r="B5" s="52"/>
      <c r="C5" s="72"/>
      <c r="D5" s="72"/>
      <c r="E5" s="72"/>
      <c r="F5" s="58"/>
      <c r="G5" s="58"/>
      <c r="H5" s="72"/>
      <c r="I5" s="72"/>
      <c r="J5" s="72"/>
      <c r="K5" s="72"/>
      <c r="L5" s="72"/>
      <c r="M5" s="58"/>
      <c r="N5" s="58"/>
      <c r="O5" s="72"/>
      <c r="P5" s="72"/>
      <c r="Q5" s="72"/>
      <c r="R5" s="72"/>
      <c r="S5" s="72"/>
      <c r="T5" s="58"/>
      <c r="U5" s="58"/>
      <c r="V5" s="72"/>
      <c r="W5" s="72"/>
      <c r="X5" s="72" t="s">
        <v>55</v>
      </c>
      <c r="Y5" s="72"/>
      <c r="Z5" s="52"/>
      <c r="AA5" s="7" t="s">
        <v>25</v>
      </c>
      <c r="AB5" s="58"/>
      <c r="AC5" s="58"/>
      <c r="AD5" s="72"/>
      <c r="AE5" s="72"/>
      <c r="AF5" s="72"/>
      <c r="AG5" s="72"/>
      <c r="AH5" s="72"/>
      <c r="AI5" s="58"/>
      <c r="AJ5" s="58"/>
      <c r="AK5" s="58"/>
      <c r="AL5" s="58"/>
      <c r="AM5" s="72"/>
      <c r="AN5" s="72"/>
      <c r="AO5" s="72" t="s">
        <v>66</v>
      </c>
      <c r="AP5" s="58"/>
      <c r="AQ5" s="58"/>
      <c r="AR5" s="72"/>
      <c r="AS5" s="72"/>
      <c r="AT5" s="52"/>
      <c r="AU5" s="52"/>
      <c r="AV5" s="52"/>
      <c r="AW5" s="58"/>
      <c r="AX5" s="58"/>
      <c r="AY5" s="52"/>
      <c r="AZ5" s="52"/>
      <c r="BA5" s="52"/>
      <c r="BB5" s="52"/>
      <c r="BC5" s="52"/>
      <c r="BD5" s="58"/>
      <c r="BE5" s="58"/>
      <c r="BF5" s="7" t="s">
        <v>25</v>
      </c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7" t="s">
        <v>25</v>
      </c>
      <c r="BV5" s="72"/>
      <c r="BW5" s="7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7" t="s">
        <v>25</v>
      </c>
      <c r="CJ5" s="72"/>
      <c r="CK5" s="7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7" t="s">
        <v>25</v>
      </c>
      <c r="CZ5" s="72"/>
      <c r="DA5" s="72"/>
      <c r="DB5" s="72"/>
      <c r="DC5" s="72"/>
      <c r="DD5" s="7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99" t="s">
        <v>112</v>
      </c>
      <c r="EM5" s="72"/>
      <c r="EN5" s="72"/>
      <c r="EO5" s="72"/>
      <c r="EP5" s="52"/>
      <c r="EQ5" s="7" t="s">
        <v>25</v>
      </c>
      <c r="ER5" s="58"/>
      <c r="ES5" s="58"/>
      <c r="ET5" s="52"/>
      <c r="EU5" s="103"/>
      <c r="EV5" s="103"/>
      <c r="EW5" s="103"/>
      <c r="EX5" s="103"/>
      <c r="EY5" s="58"/>
      <c r="EZ5" s="58"/>
      <c r="FA5" s="99" t="s">
        <v>111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7" s="69" customFormat="1" ht="15.75" customHeight="1">
      <c r="A6" s="7" t="s">
        <v>26</v>
      </c>
      <c r="B6" s="52" t="s">
        <v>68</v>
      </c>
      <c r="C6" s="72"/>
      <c r="D6" s="72" t="s">
        <v>4</v>
      </c>
      <c r="E6" s="72"/>
      <c r="F6" s="58"/>
      <c r="G6" s="58"/>
      <c r="H6" s="72"/>
      <c r="I6" s="72"/>
      <c r="J6" s="72"/>
      <c r="K6" s="72"/>
      <c r="L6" s="72" t="s">
        <v>4</v>
      </c>
      <c r="M6" s="58"/>
      <c r="N6" s="58"/>
      <c r="O6" s="72"/>
      <c r="P6" s="72" t="s">
        <v>4</v>
      </c>
      <c r="Q6" s="72"/>
      <c r="R6" s="72"/>
      <c r="S6" s="72" t="s">
        <v>4</v>
      </c>
      <c r="T6" s="58"/>
      <c r="U6" s="58"/>
      <c r="V6" s="72"/>
      <c r="W6" s="72"/>
      <c r="X6" s="72"/>
      <c r="Y6" s="72"/>
      <c r="Z6" s="52"/>
      <c r="AA6" s="7" t="s">
        <v>26</v>
      </c>
      <c r="AB6" s="58"/>
      <c r="AC6" s="58"/>
      <c r="AD6" s="72" t="s">
        <v>4</v>
      </c>
      <c r="AE6" s="72" t="s">
        <v>4</v>
      </c>
      <c r="AF6" s="72" t="s">
        <v>4</v>
      </c>
      <c r="AG6" s="72" t="s">
        <v>64</v>
      </c>
      <c r="AH6" s="72"/>
      <c r="AI6" s="58"/>
      <c r="AJ6" s="58"/>
      <c r="AK6" s="58"/>
      <c r="AL6" s="58"/>
      <c r="AM6" s="72"/>
      <c r="AN6" s="72"/>
      <c r="AO6" s="72"/>
      <c r="AP6" s="58"/>
      <c r="AQ6" s="58"/>
      <c r="AR6" s="72"/>
      <c r="AS6" s="72"/>
      <c r="AT6" s="52"/>
      <c r="AU6" s="52"/>
      <c r="AV6" s="52"/>
      <c r="AW6" s="58"/>
      <c r="AX6" s="58"/>
      <c r="AY6" s="52"/>
      <c r="AZ6" s="52"/>
      <c r="BA6" s="52"/>
      <c r="BB6" s="52"/>
      <c r="BC6" s="52"/>
      <c r="BD6" s="58"/>
      <c r="BE6" s="58"/>
      <c r="BF6" s="7" t="s">
        <v>26</v>
      </c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7" t="s">
        <v>26</v>
      </c>
      <c r="BV6" s="72"/>
      <c r="BW6" s="72" t="s">
        <v>87</v>
      </c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7" t="s">
        <v>26</v>
      </c>
      <c r="CJ6" s="72"/>
      <c r="CK6" s="7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7" t="s">
        <v>26</v>
      </c>
      <c r="CZ6" s="72"/>
      <c r="DA6" s="72"/>
      <c r="DB6" s="72"/>
      <c r="DC6" s="72"/>
      <c r="DD6" s="7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99"/>
      <c r="EM6" s="72" t="s">
        <v>4</v>
      </c>
      <c r="EN6" s="72" t="s">
        <v>4</v>
      </c>
      <c r="EO6" s="72" t="s">
        <v>4</v>
      </c>
      <c r="EP6" s="52"/>
      <c r="EQ6" s="7" t="s">
        <v>26</v>
      </c>
      <c r="ER6" s="58"/>
      <c r="ES6" s="58"/>
      <c r="ET6" s="52"/>
      <c r="EU6" s="103"/>
      <c r="EV6" s="103"/>
      <c r="EW6" s="103"/>
      <c r="EX6" s="103"/>
      <c r="EY6" s="58"/>
      <c r="EZ6" s="58"/>
      <c r="FA6" s="99" t="s">
        <v>124</v>
      </c>
      <c r="FB6" s="52"/>
      <c r="FC6" s="52"/>
      <c r="FD6" s="52"/>
      <c r="FE6" s="52"/>
      <c r="FF6" s="52"/>
      <c r="FG6" s="52"/>
      <c r="FH6" s="52"/>
      <c r="FI6" s="52"/>
      <c r="FJ6" s="52"/>
      <c r="FK6" s="52"/>
    </row>
    <row r="7" spans="1:167" s="69" customFormat="1" ht="15.75" customHeight="1">
      <c r="A7" s="7" t="s">
        <v>28</v>
      </c>
      <c r="B7" s="52"/>
      <c r="C7" s="72"/>
      <c r="D7" s="72"/>
      <c r="E7" s="72"/>
      <c r="F7" s="58"/>
      <c r="G7" s="58"/>
      <c r="H7" s="72"/>
      <c r="I7" s="72"/>
      <c r="J7" s="72"/>
      <c r="K7" s="72"/>
      <c r="L7" s="72"/>
      <c r="M7" s="58"/>
      <c r="N7" s="58"/>
      <c r="O7" s="72"/>
      <c r="P7" s="72"/>
      <c r="Q7" s="72"/>
      <c r="R7" s="72"/>
      <c r="S7" s="72"/>
      <c r="T7" s="58"/>
      <c r="U7" s="58"/>
      <c r="V7" s="72"/>
      <c r="W7" s="72"/>
      <c r="X7" s="72"/>
      <c r="Y7" s="72"/>
      <c r="Z7" s="52"/>
      <c r="AA7" s="7" t="s">
        <v>28</v>
      </c>
      <c r="AB7" s="58"/>
      <c r="AC7" s="58"/>
      <c r="AD7" s="72"/>
      <c r="AE7" s="72"/>
      <c r="AF7" s="72"/>
      <c r="AG7" s="72"/>
      <c r="AH7" s="72"/>
      <c r="AI7" s="58"/>
      <c r="AJ7" s="58"/>
      <c r="AK7" s="58"/>
      <c r="AL7" s="58"/>
      <c r="AM7" s="72"/>
      <c r="AN7" s="72"/>
      <c r="AO7" s="72"/>
      <c r="AP7" s="58"/>
      <c r="AQ7" s="58"/>
      <c r="AR7" s="72"/>
      <c r="AS7" s="72"/>
      <c r="AT7" s="52"/>
      <c r="AU7" s="52"/>
      <c r="AV7" s="52"/>
      <c r="AW7" s="58"/>
      <c r="AX7" s="58"/>
      <c r="AY7" s="52"/>
      <c r="AZ7" s="52"/>
      <c r="BA7" s="52"/>
      <c r="BB7" s="52"/>
      <c r="BC7" s="52"/>
      <c r="BD7" s="58"/>
      <c r="BE7" s="58"/>
      <c r="BF7" s="7" t="s">
        <v>28</v>
      </c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7" t="s">
        <v>28</v>
      </c>
      <c r="BV7" s="72"/>
      <c r="BW7" s="7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7" t="s">
        <v>28</v>
      </c>
      <c r="CJ7" s="72"/>
      <c r="CK7" s="7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7" t="s">
        <v>28</v>
      </c>
      <c r="CZ7" s="72"/>
      <c r="DA7" s="72"/>
      <c r="DB7" s="72"/>
      <c r="DC7" s="72"/>
      <c r="DD7" s="7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99" t="s">
        <v>113</v>
      </c>
      <c r="EM7" s="72" t="s">
        <v>4</v>
      </c>
      <c r="EN7" s="72"/>
      <c r="EO7" s="72"/>
      <c r="EP7" s="52"/>
      <c r="EQ7" s="7" t="s">
        <v>28</v>
      </c>
      <c r="ER7" s="58"/>
      <c r="ES7" s="58"/>
      <c r="ET7" s="52"/>
      <c r="EU7" s="103"/>
      <c r="EV7" s="103"/>
      <c r="EW7" s="103"/>
      <c r="EX7" s="103"/>
      <c r="EY7" s="58"/>
      <c r="EZ7" s="58"/>
      <c r="FA7" s="99" t="s">
        <v>125</v>
      </c>
      <c r="FB7" s="52"/>
      <c r="FC7" s="52"/>
      <c r="FD7" s="52"/>
      <c r="FE7" s="52"/>
      <c r="FF7" s="52"/>
      <c r="FG7" s="52"/>
      <c r="FH7" s="52"/>
      <c r="FI7" s="52"/>
      <c r="FJ7" s="52"/>
      <c r="FK7" s="52"/>
    </row>
    <row r="8" spans="1:167" s="69" customFormat="1" ht="15.75" customHeight="1">
      <c r="A8" s="7" t="s">
        <v>30</v>
      </c>
      <c r="B8" s="52"/>
      <c r="C8" s="72"/>
      <c r="D8" s="72"/>
      <c r="E8" s="72"/>
      <c r="F8" s="58"/>
      <c r="G8" s="58"/>
      <c r="H8" s="72"/>
      <c r="I8" s="72"/>
      <c r="J8" s="72"/>
      <c r="K8" s="72"/>
      <c r="L8" s="72"/>
      <c r="M8" s="58"/>
      <c r="N8" s="58"/>
      <c r="O8" s="72"/>
      <c r="P8" s="72"/>
      <c r="Q8" s="72"/>
      <c r="R8" s="72"/>
      <c r="S8" s="72"/>
      <c r="T8" s="58"/>
      <c r="U8" s="58"/>
      <c r="V8" s="72"/>
      <c r="W8" s="72"/>
      <c r="X8" s="72"/>
      <c r="Y8" s="72"/>
      <c r="Z8" s="52"/>
      <c r="AA8" s="7" t="s">
        <v>30</v>
      </c>
      <c r="AB8" s="58"/>
      <c r="AC8" s="58"/>
      <c r="AD8" s="72"/>
      <c r="AE8" s="72"/>
      <c r="AF8" s="72"/>
      <c r="AG8" s="72"/>
      <c r="AH8" s="72"/>
      <c r="AI8" s="58"/>
      <c r="AJ8" s="58"/>
      <c r="AK8" s="58"/>
      <c r="AL8" s="58"/>
      <c r="AM8" s="72"/>
      <c r="AN8" s="72"/>
      <c r="AO8" s="72"/>
      <c r="AP8" s="58"/>
      <c r="AQ8" s="58"/>
      <c r="AR8" s="72"/>
      <c r="AS8" s="72"/>
      <c r="AT8" s="52"/>
      <c r="AU8" s="52"/>
      <c r="AV8" s="52"/>
      <c r="AW8" s="58"/>
      <c r="AX8" s="58"/>
      <c r="AY8" s="52"/>
      <c r="AZ8" s="52"/>
      <c r="BA8" s="52"/>
      <c r="BB8" s="52"/>
      <c r="BC8" s="52"/>
      <c r="BD8" s="58"/>
      <c r="BE8" s="58"/>
      <c r="BF8" s="7" t="s">
        <v>30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7" t="s">
        <v>30</v>
      </c>
      <c r="BV8" s="72"/>
      <c r="BW8" s="7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7" t="s">
        <v>30</v>
      </c>
      <c r="CJ8" s="72"/>
      <c r="CK8" s="7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7" t="s">
        <v>30</v>
      </c>
      <c r="CZ8" s="72"/>
      <c r="DA8" s="72"/>
      <c r="DB8" s="72"/>
      <c r="DC8" s="72"/>
      <c r="DD8" s="7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99" t="s">
        <v>114</v>
      </c>
      <c r="EM8" s="72"/>
      <c r="EN8" s="72"/>
      <c r="EO8" s="72"/>
      <c r="EP8" s="52"/>
      <c r="EQ8" s="7" t="s">
        <v>30</v>
      </c>
      <c r="ER8" s="58"/>
      <c r="ES8" s="58"/>
      <c r="ET8" s="52"/>
      <c r="EU8" s="103"/>
      <c r="EV8" s="103"/>
      <c r="EW8" s="103"/>
      <c r="EX8" s="103"/>
      <c r="EY8" s="58"/>
      <c r="EZ8" s="58"/>
      <c r="FA8" s="99" t="s">
        <v>126</v>
      </c>
      <c r="FB8" s="52"/>
      <c r="FC8" s="52"/>
      <c r="FD8" s="52"/>
      <c r="FE8" s="52"/>
      <c r="FF8" s="52"/>
      <c r="FG8" s="52"/>
      <c r="FH8" s="52"/>
      <c r="FI8" s="52"/>
      <c r="FJ8" s="52"/>
      <c r="FK8" s="52"/>
    </row>
    <row r="9" spans="1:167" s="69" customFormat="1" ht="15.75" customHeight="1">
      <c r="A9" s="7" t="s">
        <v>32</v>
      </c>
      <c r="B9" s="52" t="s">
        <v>73</v>
      </c>
      <c r="C9" s="72"/>
      <c r="D9" s="72"/>
      <c r="E9" s="72"/>
      <c r="F9" s="58"/>
      <c r="G9" s="58"/>
      <c r="H9" s="72"/>
      <c r="I9" s="72"/>
      <c r="J9" s="72"/>
      <c r="K9" s="72"/>
      <c r="L9" s="72"/>
      <c r="M9" s="58"/>
      <c r="N9" s="58"/>
      <c r="O9" s="72"/>
      <c r="P9" s="72"/>
      <c r="Q9" s="72"/>
      <c r="R9" s="72"/>
      <c r="S9" s="72"/>
      <c r="T9" s="58"/>
      <c r="U9" s="58"/>
      <c r="V9" s="72"/>
      <c r="W9" s="72"/>
      <c r="X9" s="72"/>
      <c r="Y9" s="72"/>
      <c r="Z9" s="52"/>
      <c r="AA9" s="7" t="s">
        <v>32</v>
      </c>
      <c r="AB9" s="58"/>
      <c r="AC9" s="58"/>
      <c r="AD9" s="72"/>
      <c r="AE9" s="72"/>
      <c r="AF9" s="72"/>
      <c r="AG9" s="72"/>
      <c r="AH9" s="72"/>
      <c r="AI9" s="58"/>
      <c r="AJ9" s="58"/>
      <c r="AK9" s="58"/>
      <c r="AL9" s="58"/>
      <c r="AM9" s="72"/>
      <c r="AN9" s="72"/>
      <c r="AO9" s="72"/>
      <c r="AP9" s="58"/>
      <c r="AQ9" s="58"/>
      <c r="AR9" s="72"/>
      <c r="AS9" s="72"/>
      <c r="AT9" s="52"/>
      <c r="AU9" s="52"/>
      <c r="AV9" s="52"/>
      <c r="AW9" s="58"/>
      <c r="AX9" s="58"/>
      <c r="AY9" s="52"/>
      <c r="AZ9" s="52"/>
      <c r="BA9" s="52"/>
      <c r="BB9" s="52"/>
      <c r="BC9" s="52"/>
      <c r="BD9" s="58"/>
      <c r="BE9" s="58"/>
      <c r="BF9" s="7" t="s">
        <v>32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7" t="s">
        <v>32</v>
      </c>
      <c r="BV9" s="72"/>
      <c r="BW9" s="7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7" t="s">
        <v>32</v>
      </c>
      <c r="CJ9" s="72"/>
      <c r="CK9" s="72" t="s">
        <v>4</v>
      </c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7" t="s">
        <v>32</v>
      </c>
      <c r="CZ9" s="72"/>
      <c r="DA9" s="72"/>
      <c r="DB9" s="72"/>
      <c r="DC9" s="72"/>
      <c r="DD9" s="7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99" t="s">
        <v>115</v>
      </c>
      <c r="EM9" s="72"/>
      <c r="EN9" s="72"/>
      <c r="EO9" s="72"/>
      <c r="EP9" s="52"/>
      <c r="EQ9" s="7" t="s">
        <v>32</v>
      </c>
      <c r="ER9" s="58"/>
      <c r="ES9" s="58"/>
      <c r="ET9" s="52"/>
      <c r="EU9" s="103"/>
      <c r="EV9" s="103"/>
      <c r="EW9" s="103"/>
      <c r="EX9" s="103"/>
      <c r="EY9" s="58"/>
      <c r="EZ9" s="58"/>
      <c r="FA9" s="99" t="s">
        <v>125</v>
      </c>
      <c r="FB9" s="52"/>
      <c r="FC9" s="52"/>
      <c r="FD9" s="52"/>
      <c r="FE9" s="52"/>
      <c r="FF9" s="52"/>
      <c r="FG9" s="52"/>
      <c r="FH9" s="52"/>
      <c r="FI9" s="52"/>
      <c r="FJ9" s="52"/>
      <c r="FK9" s="52"/>
    </row>
    <row r="10" spans="1:167" s="69" customFormat="1" ht="15.75" customHeight="1" hidden="1">
      <c r="A10" s="7" t="s">
        <v>33</v>
      </c>
      <c r="B10" s="52" t="s">
        <v>43</v>
      </c>
      <c r="C10" s="72" t="s">
        <v>4</v>
      </c>
      <c r="D10" s="72" t="s">
        <v>4</v>
      </c>
      <c r="E10" s="72" t="s">
        <v>4</v>
      </c>
      <c r="F10" s="58"/>
      <c r="G10" s="58"/>
      <c r="H10" s="72"/>
      <c r="I10" s="72"/>
      <c r="J10" s="72"/>
      <c r="K10" s="72"/>
      <c r="L10" s="72"/>
      <c r="M10" s="58"/>
      <c r="N10" s="58"/>
      <c r="O10" s="72"/>
      <c r="P10" s="72"/>
      <c r="Q10" s="72"/>
      <c r="R10" s="72"/>
      <c r="S10" s="72"/>
      <c r="T10" s="58"/>
      <c r="U10" s="58"/>
      <c r="V10" s="72"/>
      <c r="W10" s="72"/>
      <c r="X10" s="72"/>
      <c r="Y10" s="72"/>
      <c r="Z10" s="52"/>
      <c r="AA10" s="7" t="s">
        <v>33</v>
      </c>
      <c r="AB10" s="58"/>
      <c r="AC10" s="58"/>
      <c r="AD10" s="72"/>
      <c r="AE10" s="72"/>
      <c r="AF10" s="72"/>
      <c r="AG10" s="72"/>
      <c r="AH10" s="72"/>
      <c r="AI10" s="58"/>
      <c r="AJ10" s="58"/>
      <c r="AK10" s="58"/>
      <c r="AL10" s="58"/>
      <c r="AM10" s="72"/>
      <c r="AN10" s="72"/>
      <c r="AO10" s="72"/>
      <c r="AP10" s="58"/>
      <c r="AQ10" s="58"/>
      <c r="AR10" s="72"/>
      <c r="AS10" s="72"/>
      <c r="AT10" s="52"/>
      <c r="AU10" s="52"/>
      <c r="AV10" s="52"/>
      <c r="AW10" s="58"/>
      <c r="AX10" s="58"/>
      <c r="AY10" s="52"/>
      <c r="AZ10" s="52"/>
      <c r="BA10" s="52"/>
      <c r="BB10" s="52"/>
      <c r="BC10" s="52"/>
      <c r="BD10" s="58"/>
      <c r="BE10" s="58"/>
      <c r="BF10" s="7" t="s">
        <v>33</v>
      </c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7" t="s">
        <v>33</v>
      </c>
      <c r="BV10" s="72"/>
      <c r="BW10" s="7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7" t="s">
        <v>33</v>
      </c>
      <c r="CJ10" s="72"/>
      <c r="CK10" s="7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7" t="s">
        <v>33</v>
      </c>
      <c r="CZ10" s="72"/>
      <c r="DA10" s="72"/>
      <c r="DB10" s="72"/>
      <c r="DC10" s="72"/>
      <c r="DD10" s="7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99"/>
      <c r="EM10" s="72"/>
      <c r="EN10" s="72"/>
      <c r="EO10" s="72"/>
      <c r="EP10" s="52"/>
      <c r="EQ10" s="7" t="s">
        <v>33</v>
      </c>
      <c r="ER10" s="58"/>
      <c r="ES10" s="58"/>
      <c r="ET10" s="52"/>
      <c r="EU10" s="103"/>
      <c r="EV10" s="103"/>
      <c r="EW10" s="103"/>
      <c r="EX10" s="103"/>
      <c r="EY10" s="58"/>
      <c r="EZ10" s="58"/>
      <c r="FA10" s="99"/>
      <c r="FB10" s="52"/>
      <c r="FC10" s="52"/>
      <c r="FD10" s="52"/>
      <c r="FE10" s="52"/>
      <c r="FF10" s="52"/>
      <c r="FG10" s="52"/>
      <c r="FH10" s="52"/>
      <c r="FI10" s="52"/>
      <c r="FJ10" s="52"/>
      <c r="FK10" s="52"/>
    </row>
    <row r="11" spans="1:167" s="69" customFormat="1" ht="15.75" customHeight="1">
      <c r="A11" s="7" t="s">
        <v>34</v>
      </c>
      <c r="B11" s="52" t="s">
        <v>68</v>
      </c>
      <c r="C11" s="72"/>
      <c r="D11" s="72" t="s">
        <v>4</v>
      </c>
      <c r="E11" s="72"/>
      <c r="F11" s="58"/>
      <c r="G11" s="58"/>
      <c r="H11" s="72"/>
      <c r="I11" s="72"/>
      <c r="J11" s="72"/>
      <c r="K11" s="72"/>
      <c r="L11" s="72"/>
      <c r="M11" s="58"/>
      <c r="N11" s="58"/>
      <c r="O11" s="72"/>
      <c r="P11" s="72"/>
      <c r="Q11" s="72"/>
      <c r="R11" s="72"/>
      <c r="S11" s="72"/>
      <c r="T11" s="58"/>
      <c r="U11" s="58"/>
      <c r="V11" s="72"/>
      <c r="W11" s="72"/>
      <c r="X11" s="72" t="s">
        <v>4</v>
      </c>
      <c r="Y11" s="72"/>
      <c r="Z11" s="52"/>
      <c r="AA11" s="7" t="s">
        <v>34</v>
      </c>
      <c r="AB11" s="58"/>
      <c r="AC11" s="58"/>
      <c r="AD11" s="72"/>
      <c r="AE11" s="72"/>
      <c r="AF11" s="72"/>
      <c r="AG11" s="72"/>
      <c r="AH11" s="72"/>
      <c r="AI11" s="58"/>
      <c r="AJ11" s="58"/>
      <c r="AK11" s="58"/>
      <c r="AL11" s="58"/>
      <c r="AM11" s="72"/>
      <c r="AN11" s="72"/>
      <c r="AO11" s="72"/>
      <c r="AP11" s="58"/>
      <c r="AQ11" s="58"/>
      <c r="AR11" s="72"/>
      <c r="AS11" s="72"/>
      <c r="AT11" s="52"/>
      <c r="AU11" s="52"/>
      <c r="AV11" s="52"/>
      <c r="AW11" s="58"/>
      <c r="AX11" s="58"/>
      <c r="AY11" s="52"/>
      <c r="AZ11" s="52"/>
      <c r="BA11" s="52"/>
      <c r="BB11" s="52"/>
      <c r="BC11" s="52"/>
      <c r="BD11" s="58"/>
      <c r="BE11" s="58"/>
      <c r="BF11" s="7" t="s">
        <v>34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7" t="s">
        <v>34</v>
      </c>
      <c r="BV11" s="72"/>
      <c r="BW11" s="7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7" t="s">
        <v>34</v>
      </c>
      <c r="CJ11" s="72"/>
      <c r="CK11" s="7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7" t="s">
        <v>34</v>
      </c>
      <c r="CZ11" s="72"/>
      <c r="DA11" s="72"/>
      <c r="DB11" s="72"/>
      <c r="DC11" s="72"/>
      <c r="DD11" s="7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99" t="s">
        <v>112</v>
      </c>
      <c r="EM11" s="72"/>
      <c r="EN11" s="72"/>
      <c r="EO11" s="72"/>
      <c r="EP11" s="52"/>
      <c r="EQ11" s="7" t="s">
        <v>34</v>
      </c>
      <c r="ER11" s="58"/>
      <c r="ES11" s="58"/>
      <c r="ET11" s="52"/>
      <c r="EU11" s="103"/>
      <c r="EV11" s="103"/>
      <c r="EW11" s="103"/>
      <c r="EX11" s="103"/>
      <c r="EY11" s="58"/>
      <c r="EZ11" s="58"/>
      <c r="FA11" s="99" t="s">
        <v>111</v>
      </c>
      <c r="FB11" s="52"/>
      <c r="FC11" s="52"/>
      <c r="FD11" s="52"/>
      <c r="FE11" s="52"/>
      <c r="FF11" s="52"/>
      <c r="FG11" s="52"/>
      <c r="FH11" s="52"/>
      <c r="FI11" s="52"/>
      <c r="FJ11" s="52"/>
      <c r="FK11" s="52"/>
    </row>
    <row r="12" spans="1:167" s="69" customFormat="1" ht="15.75" customHeight="1">
      <c r="A12" s="7" t="s">
        <v>35</v>
      </c>
      <c r="B12" s="52"/>
      <c r="C12" s="72"/>
      <c r="D12" s="72"/>
      <c r="E12" s="72"/>
      <c r="F12" s="58"/>
      <c r="G12" s="58"/>
      <c r="H12" s="72"/>
      <c r="I12" s="72"/>
      <c r="J12" s="72"/>
      <c r="K12" s="72"/>
      <c r="L12" s="72" t="s">
        <v>4</v>
      </c>
      <c r="M12" s="58"/>
      <c r="N12" s="58"/>
      <c r="O12" s="72" t="s">
        <v>4</v>
      </c>
      <c r="P12" s="72" t="s">
        <v>4</v>
      </c>
      <c r="Q12" s="72"/>
      <c r="R12" s="72"/>
      <c r="S12" s="72"/>
      <c r="T12" s="58"/>
      <c r="U12" s="58"/>
      <c r="V12" s="72"/>
      <c r="W12" s="72"/>
      <c r="X12" s="72" t="s">
        <v>4</v>
      </c>
      <c r="Y12" s="72"/>
      <c r="Z12" s="52"/>
      <c r="AA12" s="7" t="s">
        <v>35</v>
      </c>
      <c r="AB12" s="58"/>
      <c r="AC12" s="58"/>
      <c r="AD12" s="72"/>
      <c r="AE12" s="72"/>
      <c r="AF12" s="72"/>
      <c r="AG12" s="72"/>
      <c r="AH12" s="72"/>
      <c r="AI12" s="58"/>
      <c r="AJ12" s="58"/>
      <c r="AK12" s="58"/>
      <c r="AL12" s="58"/>
      <c r="AM12" s="72"/>
      <c r="AN12" s="72"/>
      <c r="AO12" s="72"/>
      <c r="AP12" s="58"/>
      <c r="AQ12" s="58"/>
      <c r="AR12" s="72"/>
      <c r="AS12" s="72"/>
      <c r="AT12" s="52"/>
      <c r="AU12" s="52"/>
      <c r="AV12" s="52"/>
      <c r="AW12" s="58"/>
      <c r="AX12" s="58"/>
      <c r="AY12" s="52"/>
      <c r="AZ12" s="52"/>
      <c r="BA12" s="52"/>
      <c r="BB12" s="52"/>
      <c r="BC12" s="52"/>
      <c r="BD12" s="58"/>
      <c r="BE12" s="58"/>
      <c r="BF12" s="7" t="s">
        <v>35</v>
      </c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7" t="s">
        <v>35</v>
      </c>
      <c r="BV12" s="72"/>
      <c r="BW12" s="7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7" t="s">
        <v>35</v>
      </c>
      <c r="CJ12" s="72"/>
      <c r="CK12" s="7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7" t="s">
        <v>35</v>
      </c>
      <c r="CZ12" s="72"/>
      <c r="DA12" s="72"/>
      <c r="DB12" s="72"/>
      <c r="DC12" s="72"/>
      <c r="DD12" s="7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99" t="s">
        <v>112</v>
      </c>
      <c r="EM12" s="72"/>
      <c r="EN12" s="72"/>
      <c r="EO12" s="72"/>
      <c r="EP12" s="52"/>
      <c r="EQ12" s="7" t="s">
        <v>35</v>
      </c>
      <c r="ER12" s="58"/>
      <c r="ES12" s="58"/>
      <c r="ET12" s="52"/>
      <c r="EU12" s="103"/>
      <c r="EV12" s="103"/>
      <c r="EW12" s="103"/>
      <c r="EX12" s="103"/>
      <c r="EY12" s="58"/>
      <c r="EZ12" s="58"/>
      <c r="FA12" s="99" t="s">
        <v>114</v>
      </c>
      <c r="FB12" s="52"/>
      <c r="FC12" s="52"/>
      <c r="FD12" s="52"/>
      <c r="FE12" s="52"/>
      <c r="FF12" s="52"/>
      <c r="FG12" s="52"/>
      <c r="FH12" s="52"/>
      <c r="FI12" s="52"/>
      <c r="FJ12" s="52"/>
      <c r="FK12" s="52"/>
    </row>
    <row r="13" spans="1:167" s="69" customFormat="1" ht="15.75" customHeight="1">
      <c r="A13" s="7" t="s">
        <v>37</v>
      </c>
      <c r="B13" s="52"/>
      <c r="C13" s="72"/>
      <c r="D13" s="72"/>
      <c r="E13" s="72"/>
      <c r="F13" s="58"/>
      <c r="G13" s="58"/>
      <c r="H13" s="72"/>
      <c r="I13" s="72"/>
      <c r="J13" s="72"/>
      <c r="K13" s="72"/>
      <c r="L13" s="72"/>
      <c r="M13" s="58"/>
      <c r="N13" s="58"/>
      <c r="O13" s="72"/>
      <c r="P13" s="72"/>
      <c r="Q13" s="72"/>
      <c r="R13" s="72"/>
      <c r="S13" s="72"/>
      <c r="T13" s="58"/>
      <c r="U13" s="58"/>
      <c r="V13" s="72"/>
      <c r="W13" s="72"/>
      <c r="X13" s="72"/>
      <c r="Y13" s="72"/>
      <c r="Z13" s="52"/>
      <c r="AA13" s="7" t="s">
        <v>37</v>
      </c>
      <c r="AB13" s="58"/>
      <c r="AC13" s="58"/>
      <c r="AD13" s="72"/>
      <c r="AE13" s="72"/>
      <c r="AF13" s="72"/>
      <c r="AG13" s="72"/>
      <c r="AH13" s="72"/>
      <c r="AI13" s="58"/>
      <c r="AJ13" s="58"/>
      <c r="AK13" s="58"/>
      <c r="AL13" s="58"/>
      <c r="AM13" s="72"/>
      <c r="AN13" s="72"/>
      <c r="AO13" s="72"/>
      <c r="AP13" s="58"/>
      <c r="AQ13" s="58"/>
      <c r="AR13" s="72"/>
      <c r="AS13" s="72"/>
      <c r="AT13" s="52"/>
      <c r="AU13" s="52"/>
      <c r="AV13" s="52"/>
      <c r="AW13" s="58"/>
      <c r="AX13" s="58"/>
      <c r="AY13" s="52"/>
      <c r="AZ13" s="52"/>
      <c r="BA13" s="52"/>
      <c r="BB13" s="52"/>
      <c r="BC13" s="52"/>
      <c r="BD13" s="58"/>
      <c r="BE13" s="58"/>
      <c r="BF13" s="7" t="s">
        <v>37</v>
      </c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7" t="s">
        <v>37</v>
      </c>
      <c r="BV13" s="72"/>
      <c r="BW13" s="7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7" t="s">
        <v>37</v>
      </c>
      <c r="CJ13" s="72"/>
      <c r="CK13" s="7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7" t="s">
        <v>37</v>
      </c>
      <c r="CZ13" s="72"/>
      <c r="DA13" s="72"/>
      <c r="DB13" s="72"/>
      <c r="DC13" s="72"/>
      <c r="DD13" s="7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99" t="s">
        <v>116</v>
      </c>
      <c r="EM13" s="72"/>
      <c r="EN13" s="72"/>
      <c r="EO13" s="72"/>
      <c r="EP13" s="52"/>
      <c r="EQ13" s="7" t="s">
        <v>37</v>
      </c>
      <c r="ER13" s="58"/>
      <c r="ES13" s="58"/>
      <c r="ET13" s="52"/>
      <c r="EU13" s="103"/>
      <c r="EV13" s="103"/>
      <c r="EW13" s="103"/>
      <c r="EX13" s="103"/>
      <c r="EY13" s="58"/>
      <c r="EZ13" s="58"/>
      <c r="FA13" s="99" t="s">
        <v>125</v>
      </c>
      <c r="FB13" s="52"/>
      <c r="FC13" s="52"/>
      <c r="FD13" s="52"/>
      <c r="FE13" s="52"/>
      <c r="FF13" s="52"/>
      <c r="FG13" s="52"/>
      <c r="FH13" s="52"/>
      <c r="FI13" s="52"/>
      <c r="FJ13" s="52"/>
      <c r="FK13" s="52"/>
    </row>
    <row r="14" spans="1:167" s="69" customFormat="1" ht="15.75" customHeight="1">
      <c r="A14" s="7" t="s">
        <v>39</v>
      </c>
      <c r="B14" s="52"/>
      <c r="C14" s="72"/>
      <c r="D14" s="72"/>
      <c r="E14" s="72"/>
      <c r="F14" s="58"/>
      <c r="G14" s="58"/>
      <c r="H14" s="72"/>
      <c r="I14" s="72"/>
      <c r="J14" s="72"/>
      <c r="K14" s="72"/>
      <c r="L14" s="72"/>
      <c r="M14" s="58"/>
      <c r="N14" s="58"/>
      <c r="O14" s="72"/>
      <c r="P14" s="72"/>
      <c r="Q14" s="72"/>
      <c r="R14" s="72"/>
      <c r="S14" s="72"/>
      <c r="T14" s="58"/>
      <c r="U14" s="58"/>
      <c r="V14" s="72"/>
      <c r="W14" s="72"/>
      <c r="X14" s="72" t="s">
        <v>4</v>
      </c>
      <c r="Y14" s="72"/>
      <c r="Z14" s="52"/>
      <c r="AA14" s="7" t="s">
        <v>39</v>
      </c>
      <c r="AB14" s="58"/>
      <c r="AC14" s="58"/>
      <c r="AD14" s="72"/>
      <c r="AE14" s="72"/>
      <c r="AF14" s="72"/>
      <c r="AG14" s="72"/>
      <c r="AH14" s="72"/>
      <c r="AI14" s="58"/>
      <c r="AJ14" s="58"/>
      <c r="AK14" s="58"/>
      <c r="AL14" s="58"/>
      <c r="AM14" s="72"/>
      <c r="AN14" s="72"/>
      <c r="AO14" s="72" t="s">
        <v>4</v>
      </c>
      <c r="AP14" s="58"/>
      <c r="AQ14" s="58"/>
      <c r="AR14" s="72" t="s">
        <v>4</v>
      </c>
      <c r="AS14" s="72"/>
      <c r="AT14" s="52"/>
      <c r="AU14" s="52"/>
      <c r="AV14" s="52"/>
      <c r="AW14" s="58"/>
      <c r="AX14" s="58"/>
      <c r="AY14" s="52"/>
      <c r="AZ14" s="52"/>
      <c r="BA14" s="52"/>
      <c r="BB14" s="52"/>
      <c r="BC14" s="52"/>
      <c r="BD14" s="58"/>
      <c r="BE14" s="58"/>
      <c r="BF14" s="7" t="s">
        <v>39</v>
      </c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7" t="s">
        <v>39</v>
      </c>
      <c r="BV14" s="72"/>
      <c r="BW14" s="7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7" t="s">
        <v>39</v>
      </c>
      <c r="CJ14" s="72"/>
      <c r="CK14" s="7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7" t="s">
        <v>39</v>
      </c>
      <c r="CZ14" s="72"/>
      <c r="DA14" s="72"/>
      <c r="DB14" s="72" t="s">
        <v>4</v>
      </c>
      <c r="DC14" s="72"/>
      <c r="DD14" s="7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99"/>
      <c r="EM14" s="72"/>
      <c r="EN14" s="72"/>
      <c r="EO14" s="72" t="s">
        <v>4</v>
      </c>
      <c r="EP14" s="52"/>
      <c r="EQ14" s="7" t="s">
        <v>39</v>
      </c>
      <c r="ER14" s="58"/>
      <c r="ES14" s="58"/>
      <c r="ET14" s="52"/>
      <c r="EU14" s="103"/>
      <c r="EV14" s="103"/>
      <c r="EW14" s="103"/>
      <c r="EX14" s="103"/>
      <c r="EY14" s="58"/>
      <c r="EZ14" s="58"/>
      <c r="FA14" s="99"/>
      <c r="FB14" s="52"/>
      <c r="FC14" s="52"/>
      <c r="FD14" s="52"/>
      <c r="FE14" s="52"/>
      <c r="FF14" s="52"/>
      <c r="FG14" s="52"/>
      <c r="FH14" s="52"/>
      <c r="FI14" s="52"/>
      <c r="FJ14" s="52"/>
      <c r="FK14" s="52"/>
    </row>
    <row r="15" spans="1:167" s="69" customFormat="1" ht="15.75" customHeight="1">
      <c r="A15" s="7" t="s">
        <v>41</v>
      </c>
      <c r="B15" s="52"/>
      <c r="C15" s="72"/>
      <c r="D15" s="72"/>
      <c r="E15" s="72"/>
      <c r="F15" s="58"/>
      <c r="G15" s="58"/>
      <c r="H15" s="72"/>
      <c r="I15" s="72"/>
      <c r="J15" s="72"/>
      <c r="K15" s="72"/>
      <c r="L15" s="72"/>
      <c r="M15" s="58"/>
      <c r="N15" s="58"/>
      <c r="O15" s="72"/>
      <c r="P15" s="72"/>
      <c r="Q15" s="72"/>
      <c r="R15" s="72"/>
      <c r="S15" s="72" t="s">
        <v>4</v>
      </c>
      <c r="T15" s="58"/>
      <c r="U15" s="58"/>
      <c r="V15" s="72"/>
      <c r="W15" s="72"/>
      <c r="X15" s="72"/>
      <c r="Y15" s="72"/>
      <c r="Z15" s="52"/>
      <c r="AA15" s="7" t="s">
        <v>41</v>
      </c>
      <c r="AB15" s="58"/>
      <c r="AC15" s="58"/>
      <c r="AD15" s="72"/>
      <c r="AE15" s="72"/>
      <c r="AF15" s="72"/>
      <c r="AG15" s="72"/>
      <c r="AH15" s="72"/>
      <c r="AI15" s="58"/>
      <c r="AJ15" s="58"/>
      <c r="AK15" s="58"/>
      <c r="AL15" s="58"/>
      <c r="AM15" s="72"/>
      <c r="AN15" s="72"/>
      <c r="AO15" s="72"/>
      <c r="AP15" s="58"/>
      <c r="AQ15" s="58"/>
      <c r="AR15" s="72"/>
      <c r="AS15" s="72"/>
      <c r="AT15" s="52"/>
      <c r="AU15" s="52"/>
      <c r="AV15" s="52"/>
      <c r="AW15" s="58"/>
      <c r="AX15" s="58"/>
      <c r="AY15" s="52"/>
      <c r="AZ15" s="52"/>
      <c r="BA15" s="52"/>
      <c r="BB15" s="52"/>
      <c r="BC15" s="52"/>
      <c r="BD15" s="58"/>
      <c r="BE15" s="58"/>
      <c r="BF15" s="7" t="s">
        <v>41</v>
      </c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7" t="s">
        <v>41</v>
      </c>
      <c r="BV15" s="72"/>
      <c r="BW15" s="7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7" t="s">
        <v>41</v>
      </c>
      <c r="CJ15" s="72"/>
      <c r="CK15" s="7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7" t="s">
        <v>41</v>
      </c>
      <c r="CZ15" s="72"/>
      <c r="DA15" s="72"/>
      <c r="DB15" s="72"/>
      <c r="DC15" s="72"/>
      <c r="DD15" s="7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99" t="s">
        <v>117</v>
      </c>
      <c r="EM15" s="72"/>
      <c r="EN15" s="72"/>
      <c r="EO15" s="72"/>
      <c r="EP15" s="52"/>
      <c r="EQ15" s="7" t="s">
        <v>41</v>
      </c>
      <c r="ER15" s="58"/>
      <c r="ES15" s="58"/>
      <c r="ET15" s="52"/>
      <c r="EU15" s="103"/>
      <c r="EV15" s="103"/>
      <c r="EW15" s="103"/>
      <c r="EX15" s="103"/>
      <c r="EY15" s="58"/>
      <c r="EZ15" s="58"/>
      <c r="FA15" s="99" t="s">
        <v>119</v>
      </c>
      <c r="FB15" s="52"/>
      <c r="FC15" s="52"/>
      <c r="FD15" s="52"/>
      <c r="FE15" s="52"/>
      <c r="FF15" s="52"/>
      <c r="FG15" s="52"/>
      <c r="FH15" s="52"/>
      <c r="FI15" s="52"/>
      <c r="FJ15" s="52"/>
      <c r="FK15" s="52"/>
    </row>
    <row r="16" spans="1:167" s="69" customFormat="1" ht="15.75" customHeight="1">
      <c r="A16" s="7" t="s">
        <v>44</v>
      </c>
      <c r="B16" s="52"/>
      <c r="C16" s="72"/>
      <c r="D16" s="72"/>
      <c r="E16" s="72"/>
      <c r="F16" s="58"/>
      <c r="G16" s="58"/>
      <c r="H16" s="72"/>
      <c r="I16" s="72"/>
      <c r="J16" s="72"/>
      <c r="K16" s="72"/>
      <c r="L16" s="72"/>
      <c r="M16" s="58"/>
      <c r="N16" s="58"/>
      <c r="O16" s="72"/>
      <c r="P16" s="72"/>
      <c r="Q16" s="72"/>
      <c r="R16" s="72"/>
      <c r="S16" s="72"/>
      <c r="T16" s="58"/>
      <c r="U16" s="58"/>
      <c r="V16" s="72"/>
      <c r="W16" s="72"/>
      <c r="X16" s="72"/>
      <c r="Y16" s="72"/>
      <c r="Z16" s="52"/>
      <c r="AA16" s="7" t="s">
        <v>44</v>
      </c>
      <c r="AB16" s="58"/>
      <c r="AC16" s="58"/>
      <c r="AD16" s="72"/>
      <c r="AE16" s="72"/>
      <c r="AF16" s="72"/>
      <c r="AG16" s="72"/>
      <c r="AH16" s="72"/>
      <c r="AI16" s="58"/>
      <c r="AJ16" s="58"/>
      <c r="AK16" s="58"/>
      <c r="AL16" s="58"/>
      <c r="AM16" s="72"/>
      <c r="AN16" s="72"/>
      <c r="AO16" s="72"/>
      <c r="AP16" s="58"/>
      <c r="AQ16" s="58"/>
      <c r="AR16" s="72"/>
      <c r="AS16" s="72"/>
      <c r="AT16" s="52"/>
      <c r="AU16" s="52"/>
      <c r="AV16" s="52"/>
      <c r="AW16" s="58"/>
      <c r="AX16" s="58"/>
      <c r="AY16" s="52"/>
      <c r="AZ16" s="52"/>
      <c r="BA16" s="52"/>
      <c r="BB16" s="52"/>
      <c r="BC16" s="52"/>
      <c r="BD16" s="58"/>
      <c r="BE16" s="58"/>
      <c r="BF16" s="7" t="s">
        <v>44</v>
      </c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7" t="s">
        <v>44</v>
      </c>
      <c r="BV16" s="72"/>
      <c r="BW16" s="7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7" t="s">
        <v>44</v>
      </c>
      <c r="CJ16" s="72"/>
      <c r="CK16" s="7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7" t="s">
        <v>44</v>
      </c>
      <c r="CZ16" s="72"/>
      <c r="DA16" s="72"/>
      <c r="DB16" s="72"/>
      <c r="DC16" s="72"/>
      <c r="DD16" s="7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99" t="s">
        <v>116</v>
      </c>
      <c r="EM16" s="72" t="s">
        <v>4</v>
      </c>
      <c r="EN16" s="72"/>
      <c r="EO16" s="72" t="s">
        <v>4</v>
      </c>
      <c r="EP16" s="52"/>
      <c r="EQ16" s="7" t="s">
        <v>44</v>
      </c>
      <c r="ER16" s="58"/>
      <c r="ES16" s="58"/>
      <c r="ET16" s="52"/>
      <c r="EU16" s="103"/>
      <c r="EV16" s="103"/>
      <c r="EW16" s="103"/>
      <c r="EX16" s="103"/>
      <c r="EY16" s="58"/>
      <c r="EZ16" s="58"/>
      <c r="FA16" s="99" t="s">
        <v>120</v>
      </c>
      <c r="FB16" s="52"/>
      <c r="FC16" s="52"/>
      <c r="FD16" s="52"/>
      <c r="FE16" s="52"/>
      <c r="FF16" s="52"/>
      <c r="FG16" s="52"/>
      <c r="FH16" s="52"/>
      <c r="FI16" s="52"/>
      <c r="FJ16" s="52"/>
      <c r="FK16" s="52"/>
    </row>
    <row r="17" spans="27:235" ht="12.75">
      <c r="AA17" s="53" t="s">
        <v>71</v>
      </c>
      <c r="AB17" s="58"/>
      <c r="AC17" s="58"/>
      <c r="AD17" s="72"/>
      <c r="AE17" s="72"/>
      <c r="AF17" s="72"/>
      <c r="AG17" s="72"/>
      <c r="AH17" s="72"/>
      <c r="AI17" s="58"/>
      <c r="AJ17" s="58"/>
      <c r="AK17" s="58"/>
      <c r="AL17" s="58"/>
      <c r="AM17" s="72"/>
      <c r="AN17" s="72"/>
      <c r="AO17" s="72"/>
      <c r="AP17" s="58"/>
      <c r="AQ17" s="58"/>
      <c r="AR17" s="72"/>
      <c r="AS17" s="72"/>
      <c r="AT17" s="52"/>
      <c r="AU17" s="52"/>
      <c r="AV17" s="52"/>
      <c r="AW17" s="58"/>
      <c r="AX17" s="58"/>
      <c r="AY17" s="52"/>
      <c r="AZ17" s="52"/>
      <c r="BA17" s="52"/>
      <c r="BB17" s="52"/>
      <c r="BC17" s="52"/>
      <c r="BD17" s="58"/>
      <c r="BE17" s="58"/>
      <c r="BF17" s="53" t="s">
        <v>71</v>
      </c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3" t="s">
        <v>71</v>
      </c>
      <c r="BV17" s="72" t="s">
        <v>4</v>
      </c>
      <c r="BW17" s="72" t="s">
        <v>4</v>
      </c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3" t="s">
        <v>71</v>
      </c>
      <c r="CJ17" s="72"/>
      <c r="CK17" s="7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3" t="s">
        <v>71</v>
      </c>
      <c r="CZ17" s="72"/>
      <c r="DA17" s="72"/>
      <c r="DB17" s="72" t="s">
        <v>4</v>
      </c>
      <c r="DC17" s="72"/>
      <c r="DD17" s="72" t="s">
        <v>4</v>
      </c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99" t="s">
        <v>118</v>
      </c>
      <c r="EM17" s="72"/>
      <c r="EN17" s="72"/>
      <c r="EO17" s="72"/>
      <c r="EP17" s="52"/>
      <c r="EQ17" s="53" t="s">
        <v>71</v>
      </c>
      <c r="ER17" s="58"/>
      <c r="ES17" s="58"/>
      <c r="ET17" s="52"/>
      <c r="EU17" s="103"/>
      <c r="EV17" s="103"/>
      <c r="EW17" s="103"/>
      <c r="EX17" s="103"/>
      <c r="EY17" s="58"/>
      <c r="EZ17" s="58"/>
      <c r="FA17" s="99" t="s">
        <v>121</v>
      </c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</row>
    <row r="18" spans="58:147" ht="12.75">
      <c r="BF18" s="53" t="s">
        <v>74</v>
      </c>
      <c r="BU18" s="53" t="s">
        <v>74</v>
      </c>
      <c r="CI18" s="53" t="s">
        <v>74</v>
      </c>
      <c r="CY18" s="53" t="s">
        <v>74</v>
      </c>
      <c r="DB18" s="73" t="s">
        <v>4</v>
      </c>
      <c r="EO18" s="73" t="s">
        <v>4</v>
      </c>
      <c r="EQ18" s="53" t="s">
        <v>74</v>
      </c>
    </row>
    <row r="19" ht="12.75">
      <c r="EL19" s="82" t="s">
        <v>119</v>
      </c>
    </row>
    <row r="20" ht="12.75">
      <c r="EL20" s="82" t="s">
        <v>120</v>
      </c>
    </row>
    <row r="21" ht="12.75">
      <c r="EL21" s="82" t="s">
        <v>121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</cp:lastModifiedBy>
  <cp:lastPrinted>2006-06-21T16:32:59Z</cp:lastPrinted>
  <dcterms:created xsi:type="dcterms:W3CDTF">2003-02-28T14:59:08Z</dcterms:created>
  <dcterms:modified xsi:type="dcterms:W3CDTF">2007-01-19T14:50:12Z</dcterms:modified>
  <cp:category/>
  <cp:version/>
  <cp:contentType/>
  <cp:contentStatus/>
</cp:coreProperties>
</file>